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Tcero.local\documentos\SGA\SEINFRA\DEFIN\DEFIN\Documentos\1. DIVCONT\8. Relatório de Gestão Fiscal\2020\3° quadrimestre\"/>
    </mc:Choice>
  </mc:AlternateContent>
  <bookViews>
    <workbookView xWindow="0" yWindow="0" windowWidth="28800" windowHeight="11400" tabRatio="841"/>
  </bookViews>
  <sheets>
    <sheet name="Anexo 1 - Pessoal E, DF, M" sheetId="63" r:id="rId1"/>
    <sheet name="Anexo 5 - disp e RP" sheetId="64" r:id="rId2"/>
    <sheet name="TCE Anexo 6" sheetId="65" r:id="rId3"/>
    <sheet name="FDI Anexo 5" sheetId="66" r:id="rId4"/>
  </sheets>
  <definedNames>
    <definedName name="Ações">#REF!</definedName>
    <definedName name="Cancela" localSheetId="0">#REF!,#REF!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ritEx">#REF!</definedName>
    <definedName name="DespAcao">#REF!</definedName>
    <definedName name="DespElem">#REF!</definedName>
    <definedName name="doExeAnt">#REF!</definedName>
    <definedName name="doExercicio">#REF!</definedName>
    <definedName name="DotacaoAtualizada">#REF!</definedName>
    <definedName name="DotacaoInicial">#REF!</definedName>
    <definedName name="dsfrw" localSheetId="0">#REF!,#REF!</definedName>
    <definedName name="dsfrw">#REF!,#REF!</definedName>
    <definedName name="Elementos">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sdfs" localSheetId="0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>#REF!</definedName>
    <definedName name="LiqAteBimestre">#REF!</definedName>
    <definedName name="LiqNoBim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62913"/>
</workbook>
</file>

<file path=xl/calcChain.xml><?xml version="1.0" encoding="utf-8"?>
<calcChain xmlns="http://schemas.openxmlformats.org/spreadsheetml/2006/main">
  <c r="F39" i="63" l="1"/>
  <c r="O16" i="63" l="1"/>
  <c r="B12" i="65"/>
  <c r="O18" i="63"/>
  <c r="F17" i="64"/>
  <c r="F15" i="64" s="1"/>
  <c r="B19" i="64"/>
  <c r="B17" i="64"/>
  <c r="B15" i="64"/>
  <c r="B28" i="64" s="1"/>
  <c r="G19" i="64"/>
  <c r="J19" i="64" s="1"/>
  <c r="I15" i="64"/>
  <c r="H15" i="64"/>
  <c r="E15" i="64"/>
  <c r="D15" i="64"/>
  <c r="C15" i="64"/>
  <c r="I21" i="63" l="1"/>
  <c r="I30" i="63" s="1"/>
  <c r="I26" i="63" s="1"/>
  <c r="H21" i="63"/>
  <c r="H30" i="63" s="1"/>
  <c r="H26" i="63" s="1"/>
  <c r="G21" i="63"/>
  <c r="G30" i="63" s="1"/>
  <c r="G26" i="63" s="1"/>
  <c r="F21" i="63"/>
  <c r="F30" i="63" s="1"/>
  <c r="F26" i="63" s="1"/>
  <c r="E21" i="63"/>
  <c r="E30" i="63" s="1"/>
  <c r="E26" i="63" s="1"/>
  <c r="D21" i="63"/>
  <c r="D30" i="63" s="1"/>
  <c r="D26" i="63" s="1"/>
  <c r="C21" i="63"/>
  <c r="C30" i="63" s="1"/>
  <c r="C26" i="63" s="1"/>
  <c r="B21" i="63"/>
  <c r="B30" i="63" s="1"/>
  <c r="B26" i="63" s="1"/>
  <c r="I17" i="63"/>
  <c r="I16" i="63" s="1"/>
  <c r="H17" i="63"/>
  <c r="H16" i="63" s="1"/>
  <c r="G17" i="63"/>
  <c r="F17" i="63"/>
  <c r="F16" i="63" s="1"/>
  <c r="E17" i="63"/>
  <c r="E16" i="63" s="1"/>
  <c r="D17" i="63"/>
  <c r="C17" i="63"/>
  <c r="B17" i="63"/>
  <c r="F38" i="63"/>
  <c r="B16" i="63" l="1"/>
  <c r="C16" i="63"/>
  <c r="C32" i="63" s="1"/>
  <c r="D16" i="63"/>
  <c r="D32" i="63" s="1"/>
  <c r="G16" i="63"/>
  <c r="G32" i="63" s="1"/>
  <c r="N18" i="63"/>
  <c r="E32" i="63"/>
  <c r="H32" i="63"/>
  <c r="F32" i="63"/>
  <c r="B32" i="63"/>
  <c r="I32" i="63" l="1"/>
  <c r="D28" i="66" l="1"/>
  <c r="G18" i="66"/>
  <c r="J18" i="66" s="1"/>
  <c r="G17" i="66"/>
  <c r="J17" i="66" s="1"/>
  <c r="I15" i="66"/>
  <c r="I28" i="66" s="1"/>
  <c r="H15" i="66"/>
  <c r="H28" i="66" s="1"/>
  <c r="F15" i="66"/>
  <c r="F28" i="66" s="1"/>
  <c r="E15" i="66"/>
  <c r="E28" i="66" s="1"/>
  <c r="D15" i="66"/>
  <c r="C15" i="66"/>
  <c r="C28" i="66" s="1"/>
  <c r="B15" i="66"/>
  <c r="B28" i="66" s="1"/>
  <c r="J15" i="66" l="1"/>
  <c r="G15" i="66"/>
  <c r="G28" i="66" s="1"/>
  <c r="J28" i="66" l="1"/>
  <c r="C28" i="64" l="1"/>
  <c r="E28" i="64"/>
  <c r="I28" i="64"/>
  <c r="G18" i="64"/>
  <c r="J18" i="64" s="1"/>
  <c r="G17" i="64"/>
  <c r="D28" i="64"/>
  <c r="F28" i="64"/>
  <c r="B22" i="65"/>
  <c r="J17" i="64" l="1"/>
  <c r="J15" i="64" s="1"/>
  <c r="G15" i="64"/>
  <c r="G28" i="64" s="1"/>
  <c r="H28" i="64"/>
  <c r="C18" i="65"/>
  <c r="C17" i="65"/>
  <c r="C16" i="65"/>
  <c r="J28" i="64" l="1"/>
  <c r="C22" i="65"/>
  <c r="J17" i="63"/>
  <c r="J21" i="63"/>
  <c r="J30" i="63" l="1"/>
  <c r="J26" i="63" s="1"/>
  <c r="J16" i="63"/>
  <c r="J32" i="63" l="1"/>
  <c r="N28" i="63"/>
  <c r="N27" i="63"/>
  <c r="N29" i="63" l="1"/>
  <c r="N31" i="63"/>
  <c r="M17" i="63" l="1"/>
  <c r="L17" i="63"/>
  <c r="K17" i="63"/>
  <c r="N17" i="63" l="1"/>
  <c r="K21" i="63"/>
  <c r="K30" i="63" s="1"/>
  <c r="L21" i="63"/>
  <c r="L30" i="63" s="1"/>
  <c r="M21" i="63"/>
  <c r="M30" i="63" s="1"/>
  <c r="N23" i="63"/>
  <c r="N22" i="63"/>
  <c r="N19" i="63"/>
  <c r="M26" i="63" l="1"/>
  <c r="L26" i="63"/>
  <c r="K26" i="63"/>
  <c r="N21" i="63"/>
  <c r="N26" i="63" l="1"/>
  <c r="N30" i="63"/>
  <c r="F40" i="63"/>
  <c r="B16" i="65" s="1"/>
  <c r="O32" i="63"/>
  <c r="M16" i="63"/>
  <c r="L16" i="63"/>
  <c r="K16" i="63"/>
  <c r="F41" i="63" l="1"/>
  <c r="B17" i="65" s="1"/>
  <c r="F42" i="63"/>
  <c r="B18" i="65" s="1"/>
  <c r="N16" i="63"/>
  <c r="N32" i="63" s="1"/>
  <c r="M32" i="63"/>
  <c r="K32" i="63"/>
  <c r="L32" i="63"/>
  <c r="M39" i="63" l="1"/>
  <c r="C15" i="65" s="1"/>
  <c r="B15" i="65"/>
</calcChain>
</file>

<file path=xl/sharedStrings.xml><?xml version="1.0" encoding="utf-8"?>
<sst xmlns="http://schemas.openxmlformats.org/spreadsheetml/2006/main" count="214" uniqueCount="131">
  <si>
    <t>RELATÓRIO DE GESTÃO FISCAL</t>
  </si>
  <si>
    <t>VALOR</t>
  </si>
  <si>
    <t>ORÇAMENTOS FISCAL E DA SEGURIDADE SOCIAL</t>
  </si>
  <si>
    <t xml:space="preserve">DEMONSTRATIVO DA DESPESA COM PESSOAL </t>
  </si>
  <si>
    <t>DESPESA COM PESSOAL</t>
  </si>
  <si>
    <t>(Últimos 12 Meses)</t>
  </si>
  <si>
    <t>DESPESA BRUTA COM PESSOAL (I)</t>
  </si>
  <si>
    <t>Indenizações por Demissão e Incentivos à Demissão Voluntária</t>
  </si>
  <si>
    <t>Inativos e Pensionistas com Recursos Vinculados</t>
  </si>
  <si>
    <t>RECEITA CORRENTE LÍQUIDA - RCL (IV)</t>
  </si>
  <si>
    <t>DESPESAS EXECUTADAS</t>
  </si>
  <si>
    <t>LIQUIDADAS</t>
  </si>
  <si>
    <t>INSCRITAS EM</t>
  </si>
  <si>
    <t xml:space="preserve"> RESTOS A PAGAR</t>
  </si>
  <si>
    <t xml:space="preserve">NÃO </t>
  </si>
  <si>
    <t>(a)</t>
  </si>
  <si>
    <t>(b)</t>
  </si>
  <si>
    <t>DESPESA LÍQUIDA COM PESSOAL (III) = (I - II)</t>
  </si>
  <si>
    <t>APURAÇÃO DO CUMPRIMENTO DO LIMITE LEGAL</t>
  </si>
  <si>
    <t>TOTAL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</si>
  <si>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</si>
  <si>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</si>
  <si>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</si>
  <si>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</si>
  <si>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</si>
  <si>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>(ÚLTIMOS</t>
  </si>
  <si>
    <t>12 MESES)</t>
  </si>
  <si>
    <t xml:space="preserve"> PROCESSADOS</t>
  </si>
  <si>
    <t xml:space="preserve">DESPESAS NÃO COMPUTADAS (II) (§ 1º do art. 19 da LRF) </t>
  </si>
  <si>
    <t>% SOBRE A RCL AJUSTADA</t>
  </si>
  <si>
    <t>-</t>
  </si>
  <si>
    <t xml:space="preserve">      Obrigações Patronais</t>
  </si>
  <si>
    <t xml:space="preserve">      Vencimentos, Vantagens e Outras Despesas Variáveis</t>
  </si>
  <si>
    <t xml:space="preserve">      Pensões</t>
  </si>
  <si>
    <t xml:space="preserve">      Outros Benefícios Previdenciários</t>
  </si>
  <si>
    <t xml:space="preserve">      Aposentadorias, Reserva e Reformas</t>
  </si>
  <si>
    <t xml:space="preserve">      Benefícios Previdenciários</t>
  </si>
  <si>
    <t xml:space="preserve">    Outras despesas de pessoal decorrentes de contratos de terceirização ou de contratação de forma indireta (§ 1º do art. 18 da LRF)</t>
  </si>
  <si>
    <t>ESTADO DE RONDÔNIA - PODER LEGISLATIVO</t>
  </si>
  <si>
    <t>Verbas Indenizatórias (Lic. Prêmio Ind., Férias Indenizadas e Terço Constitucional de Férias)</t>
  </si>
  <si>
    <t>DEMONSTRATIVO DA DISPONIBILIDADE DE CAIXA E DOS RESTOS A PAGAR</t>
  </si>
  <si>
    <t xml:space="preserve"> RGF – ANEXO 5 (LRF, art. 55, Inciso III, alínea "a")</t>
  </si>
  <si>
    <t>IDENTIFICAÇÃO DOS RECURSOS</t>
  </si>
  <si>
    <t xml:space="preserve">DISPONIBILIDADE DE CAIXA BRUTA </t>
  </si>
  <si>
    <t>OBRIGAÇÕES FINANCEIRAS</t>
  </si>
  <si>
    <t>RESTOS A PAGAR EMPENHADOS E NÃO LIQUIDADOS DO EXERCÍCIO</t>
  </si>
  <si>
    <t>EMPENHOS NÃO LIQUIDADOS CANCELADOS (NÃO INSCRITOS POR INSUFICIÊNCIA FINANCEIRA)</t>
  </si>
  <si>
    <t>DISPONIBILIDADE DE CAIXA LÍQUIDA (APÓS A INSCRIÇÃO EM RESTOS A PAGAR NÃO PROCESSADOS DO EXERCÍCIO)</t>
  </si>
  <si>
    <t xml:space="preserve">Restos a Pagar Liquidados e Não Pagos </t>
  </si>
  <si>
    <t>Restos a Pagar Empenhados e Não Liquidados de Exercícios Anteriores</t>
  </si>
  <si>
    <t>De Exercícios Anteriores</t>
  </si>
  <si>
    <t>Do Exercício</t>
  </si>
  <si>
    <t>(c)</t>
  </si>
  <si>
    <t>(d)</t>
  </si>
  <si>
    <t>(e)</t>
  </si>
  <si>
    <t>TOTAL DOS RECURSOS NÃO VINCULADOS (I)</t>
  </si>
  <si>
    <t>Recursos Ordinários</t>
  </si>
  <si>
    <t>TOTAL DOS RECURSOS VINCULADOS (II)</t>
  </si>
  <si>
    <t>Recursos de Alienação de Bens/Ativos</t>
  </si>
  <si>
    <t>Outros Recursos Vinculados</t>
  </si>
  <si>
    <t>TOTAL (III) = (I + II)</t>
  </si>
  <si>
    <t>Tabela 5.2 – Demonstrativo da Disponibilidade de Caixa e dos Restos a Pagar - Outros Poderes e Órgãos</t>
  </si>
  <si>
    <r>
      <t>DISPONIBILIDADE DE CAIXA LÍQUIDA (ANTES DA INSCRIÇÃO EM RESTOS A PAGAR NÃO PROCESSADOS DO EXERCÍCIO)</t>
    </r>
    <r>
      <rPr>
        <b/>
        <sz val="6"/>
        <rFont val="Times New Roman"/>
        <family val="1"/>
      </rPr>
      <t>1</t>
    </r>
  </si>
  <si>
    <t>Demais Obrigaçãoes Financeiras</t>
  </si>
  <si>
    <t>(f) = (a – (b + c + d + e))</t>
  </si>
  <si>
    <t>(g)</t>
  </si>
  <si>
    <t>(h) = (f - g)</t>
  </si>
  <si>
    <t>Outros Recursos Não Vinculados</t>
  </si>
  <si>
    <t>Recursos Vinculados ao RPPS</t>
  </si>
  <si>
    <t xml:space="preserve">Recursos de Operações de Crédito  </t>
  </si>
  <si>
    <t>Recusos Vinculados a Precatórios</t>
  </si>
  <si>
    <t>Recursos Vinculados a Depósitos Judiciais</t>
  </si>
  <si>
    <t>Tabela 6.2 - Demonstrativo Simplificado do Relatório de Gestão Fiscal - OUTROS PODERES E ÓRGÃOS</t>
  </si>
  <si>
    <t>DEMONSTRATIVO SIMPLIFICADO DO RELATÓRIO DE GESTÃO FISCAL</t>
  </si>
  <si>
    <t xml:space="preserve"> LRF, art. 48 - Anexo 6</t>
  </si>
  <si>
    <t>RECEITA CORRENTE LÍQUIDA</t>
  </si>
  <si>
    <t>VALOR ATÉ O QUADRIMESTRE</t>
  </si>
  <si>
    <t>Receita Corrente líquida</t>
  </si>
  <si>
    <t>% SOBRE A RCL</t>
  </si>
  <si>
    <t>Despesa Total com Pessoal - DTP</t>
  </si>
  <si>
    <t>Limite Máximo (incisos I, II e III, art. 20 da LRF) - &lt;%&gt;</t>
  </si>
  <si>
    <t>Limite Prudencial (parágrafo único, art. 22 da LRF) - &lt;%&gt;</t>
  </si>
  <si>
    <t>Limite de Alerta (inciso II do §1º do art. 59 da LRF) - &lt;%&gt;</t>
  </si>
  <si>
    <t>RESTOS A PAGAR</t>
  </si>
  <si>
    <t>EM RESTOS A PAGAR NÃO PROCESSADOS</t>
  </si>
  <si>
    <t>Valor Total</t>
  </si>
  <si>
    <t xml:space="preserve">Conta Corrente 5255-8 / Agência 2757-X / Banco do Brasil S.A. </t>
  </si>
  <si>
    <t xml:space="preserve">Conta Corrente 9023-9 / Agência 2757-X / Banco do Brasil S.A. </t>
  </si>
  <si>
    <t xml:space="preserve">TRIBUNAL DE CONTAS DO ESTADO </t>
  </si>
  <si>
    <t>TRIBUNAL DE CONTAS DO ESTADO</t>
  </si>
  <si>
    <t xml:space="preserve">FUNDO DE DESENVOLVIMENTO INSTITUCIONAL DO TRIBUNAL DE CONTAS DO ESTADO - FDI </t>
  </si>
  <si>
    <t xml:space="preserve">Conta Corrente 8358-5 / Agência 2757-X / Banco do Brasil S.A. </t>
  </si>
  <si>
    <t xml:space="preserve">Conta Corrente 9016-6 / Agência 2757-X / Banco do Brasil S.A. </t>
  </si>
  <si>
    <t>1. Acórdão APL-TC 00069/19 referente ao processo 02251/18 (Item II) - RECOMENDAR ao Presidente do Tribunal de Contas do Estado de Rondônia, de acordo com as competências do exercício do controle externo conferidas a esta Corte de Contas pelo artigo 49 da Constituição Estadual, que o Demonstrativo de Disponibilidade de Caixa e dos Restos a Pagar, desta Casa de Contas, para melhor transparência, passe a separar a disponibilidade do Tribunal de Contas e do Fundo de Desenvolvimento Institucional do TC.</t>
  </si>
  <si>
    <t xml:space="preserve">NOTAS EXPLICATIVAS: </t>
  </si>
  <si>
    <t xml:space="preserve">NOTA EXPLICATIVA: </t>
  </si>
  <si>
    <t>Ivaldo Ferreira Viana</t>
  </si>
  <si>
    <t>Controlador</t>
  </si>
  <si>
    <t>Joanilce da Silva Bandeira de Oliveira</t>
  </si>
  <si>
    <t>Secretaria Geral de Administração</t>
  </si>
  <si>
    <t>Conselheiro Presidente</t>
  </si>
  <si>
    <t>Paulo Curi Neto</t>
  </si>
  <si>
    <t>Matrícula 450</t>
  </si>
  <si>
    <t>Matrícula 990625</t>
  </si>
  <si>
    <t>Matrícula 199</t>
  </si>
  <si>
    <t xml:space="preserve">
FEVEREIRO 2020
</t>
  </si>
  <si>
    <t>ABRIL 
2020</t>
  </si>
  <si>
    <t xml:space="preserve">
JANEIRO 
2020
</t>
  </si>
  <si>
    <t>MARÇO 
2020</t>
  </si>
  <si>
    <t xml:space="preserve">(-) Transferências obrigatórias da União relativas às emendas de bancada (art. 166, § 16 da CF) (VI)  </t>
  </si>
  <si>
    <t>(-) Transferências obrigatórias da União relativas às emendas individuais (art. 166-A, § 1º, da CF) (V)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</si>
  <si>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</si>
  <si>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</si>
  <si>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</si>
  <si>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</si>
  <si>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</si>
  <si>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 xml:space="preserve">
MAIO 
2020
</t>
  </si>
  <si>
    <t xml:space="preserve">
JUNHO 
2020
</t>
  </si>
  <si>
    <t>JULHO 
2020</t>
  </si>
  <si>
    <t>AGOSTO 
2020</t>
  </si>
  <si>
    <t xml:space="preserve">
SETEMBRO
2020
</t>
  </si>
  <si>
    <t xml:space="preserve">
OUTUBRO 
2020
</t>
  </si>
  <si>
    <t>NOVEMBRO 
2020</t>
  </si>
  <si>
    <t>DEZEMBRO 
2020</t>
  </si>
  <si>
    <t>JANEIRO A DEZEMBRO DE 2020</t>
  </si>
  <si>
    <t>FONTE: Dados do sistema e-cidade.</t>
  </si>
  <si>
    <t xml:space="preserve">Conta Corrente 237129470386499 (Banco Bradesco)  </t>
  </si>
  <si>
    <t>JANEIRO DE 2020 A DEZEMBRO DE 2020</t>
  </si>
  <si>
    <t>FONTE: Dados de despesa com pessoal do sistema e-cidade. Restos a Pagar e Disponibilidade de Caixa do Balancete de dezembro de 2020 - SIAFEM 2020 - TCE - RO</t>
  </si>
  <si>
    <t>FONTE: Balancete de dezembro de 2020 - SIAFEM 2020 - TCE - RO</t>
  </si>
  <si>
    <t xml:space="preserve">
1. Durante o exercício, somente as despesas liquidadas são consideradas executadas. No encerramento do exercício, as despesas não liquidadas, inscritas  em restos  a  pagar não processados, são também consideradas executadas.  Dessa forma, para maior transparência, as despesas executadas estão segregadas em:    
a)  Despesas liquidadas, consideradas aquelas em que houve a entrega do material ou serviço, nos termos do art. 63 da Lei 4.320/64;     
b)  Despesas empenhadas mas não liquidadas, inscritas em Restos  a  Pagar não processados, consideradas liquidadas no encerramento do exercício, por força inciso II do art. 35 da Lei 4.320/64.         
2. O Relatório foi elaborado utilizando os dados do sistema e-cidade referente ao período de janeiro a dezembro de 2020.              
3. Nos termos dispostos na Lei Complementar nº 101/2001 (artigos 18 e 19, § 1º, inciso VI) estão excetuadas do cômputo de despesa com pessoal as verbas de caráter indenizatório e com inativos, eis que o Estado de Rondônia dispõe de Regime Próprio de Previdência Social dos Servidores Públicos Civis e Militares, Ativos e Inativos e dos Pensionistas, bem como do Fundo específico de natureza contábil, criado pela Lei Complementar Estadual nº 228/00, cuja regularidade está atestada pelo Ministério da Previdência e Assistência Social, como estando nos termos da Lei Federal nº 9.717/98.
3.1. A interpretação dada aos dispositivos legais tem embasamento em decisões  Tribunal de Contas do Estado de Rondônia e Precedentes do Superior Tribunal de Justiça:
Parecer Prévio Nº 107/2001 TCE-RO - Os gastos com inativos e pensionistas dos Poderes e Órgãos do Estado devem ser excluídos dos limites do artigo 20 da LRF e as verbas relativas aos auxílios moradia, creche, alimentação, transporte e escola são de natureza indenizatória.        
Parecer Prévio Nº 9/2013-Pleno - As despesas decorrentes do pagamento do terço constitucional de férias deverão ser deduzidas do cômputo com gastos de pessoal na apuração dos limites do art. 20 da LRF.       
Súmula nº 125/STJ -  “O pagamento de férias não gozadas por necessidade de serviço não está sujeito ao imposto de renda”.    
Súmula nº 136/STJ – “O pagamento de licença-prêmio não gozada por necessidade de serviço não está sujeito ao imposto de renda”.              
4. O montante de R$ 13.055,03 inscrito em Restos a Pagar Não Processados é composto por R$ 2.693,62 (ressarcimento de despesa com pessoal cedido pela UNIÃO) e R$ 10.361,41 (ressarcimento de despesa com pessoal cedido pelo Ministério Público Estadual/MPE-RO)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</si>
</sst>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R$ &quot;#,##0.00_);[Red]\(&quot;R$ &quot;#,##0.00\)"/>
    <numFmt numFmtId="165" formatCode="#,##0.00_ ;\-#,##0.00\ "/>
    <numFmt numFmtId="166" formatCode="#,##0.00;[Red]#,##0.00"/>
  </numFmts>
  <fonts count="11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5">
    <xf numFmtId="0" fontId="0" fillId="0" borderId="0" xfId="0"/>
    <xf numFmtId="164" fontId="2" fillId="0" borderId="0" xfId="0" applyNumberFormat="1" applyFont="1" applyFill="1" applyAlignment="1">
      <alignment horizontal="right"/>
    </xf>
    <xf numFmtId="0" fontId="2" fillId="0" borderId="0" xfId="1" applyNumberFormat="1" applyFont="1" applyFill="1" applyAlignment="1"/>
    <xf numFmtId="0" fontId="2" fillId="0" borderId="0" xfId="1" applyNumberFormat="1" applyFont="1" applyFill="1" applyBorder="1" applyAlignment="1"/>
    <xf numFmtId="0" fontId="2" fillId="0" borderId="5" xfId="1" applyNumberFormat="1" applyFont="1" applyFill="1" applyBorder="1" applyAlignment="1"/>
    <xf numFmtId="0" fontId="2" fillId="0" borderId="4" xfId="1" applyNumberFormat="1" applyFont="1" applyFill="1" applyBorder="1" applyAlignment="1"/>
    <xf numFmtId="0" fontId="3" fillId="0" borderId="0" xfId="1" applyFill="1"/>
    <xf numFmtId="0" fontId="1" fillId="0" borderId="5" xfId="1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/>
    <xf numFmtId="4" fontId="2" fillId="0" borderId="10" xfId="1" applyNumberFormat="1" applyFont="1" applyFill="1" applyBorder="1" applyAlignment="1"/>
    <xf numFmtId="4" fontId="2" fillId="0" borderId="1" xfId="1" applyNumberFormat="1" applyFont="1" applyFill="1" applyBorder="1" applyAlignment="1"/>
    <xf numFmtId="4" fontId="2" fillId="0" borderId="11" xfId="1" applyNumberFormat="1" applyFont="1" applyFill="1" applyBorder="1" applyAlignment="1"/>
    <xf numFmtId="0" fontId="3" fillId="0" borderId="0" xfId="1" applyFill="1" applyBorder="1"/>
    <xf numFmtId="0" fontId="2" fillId="0" borderId="1" xfId="1" applyNumberFormat="1" applyFont="1" applyFill="1" applyBorder="1" applyAlignment="1"/>
    <xf numFmtId="0" fontId="2" fillId="0" borderId="1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left" indent="1"/>
    </xf>
    <xf numFmtId="49" fontId="2" fillId="0" borderId="4" xfId="1" applyNumberFormat="1" applyFont="1" applyFill="1" applyBorder="1" applyAlignment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3" xfId="1" applyNumberFormat="1" applyFont="1" applyFill="1" applyBorder="1" applyAlignment="1"/>
    <xf numFmtId="4" fontId="2" fillId="0" borderId="10" xfId="1" applyNumberFormat="1" applyFont="1" applyFill="1" applyBorder="1" applyAlignment="1"/>
    <xf numFmtId="4" fontId="2" fillId="0" borderId="1" xfId="1" applyNumberFormat="1" applyFont="1" applyFill="1" applyBorder="1" applyAlignment="1"/>
    <xf numFmtId="4" fontId="1" fillId="0" borderId="9" xfId="1" applyNumberFormat="1" applyFont="1" applyFill="1" applyBorder="1" applyAlignment="1"/>
    <xf numFmtId="4" fontId="1" fillId="0" borderId="10" xfId="1" applyNumberFormat="1" applyFont="1" applyFill="1" applyBorder="1" applyAlignment="1"/>
    <xf numFmtId="0" fontId="2" fillId="0" borderId="0" xfId="1" applyNumberFormat="1" applyFont="1" applyFill="1" applyBorder="1" applyAlignment="1">
      <alignment horizontal="left" indent="1"/>
    </xf>
    <xf numFmtId="0" fontId="3" fillId="0" borderId="1" xfId="1" applyFill="1" applyBorder="1"/>
    <xf numFmtId="4" fontId="1" fillId="0" borderId="1" xfId="1" applyNumberFormat="1" applyFont="1" applyFill="1" applyBorder="1" applyAlignment="1"/>
    <xf numFmtId="0" fontId="2" fillId="2" borderId="4" xfId="1" applyNumberFormat="1" applyFont="1" applyFill="1" applyBorder="1" applyAlignment="1"/>
    <xf numFmtId="0" fontId="1" fillId="2" borderId="5" xfId="1" applyNumberFormat="1" applyFont="1" applyFill="1" applyBorder="1" applyAlignment="1">
      <alignment horizontal="center"/>
    </xf>
    <xf numFmtId="4" fontId="3" fillId="0" borderId="0" xfId="1" applyNumberFormat="1" applyFill="1"/>
    <xf numFmtId="166" fontId="6" fillId="3" borderId="0" xfId="0" applyNumberFormat="1" applyFont="1" applyFill="1" applyBorder="1" applyAlignment="1">
      <alignment horizontal="center" vertical="center"/>
    </xf>
    <xf numFmtId="166" fontId="3" fillId="0" borderId="0" xfId="1" applyNumberFormat="1" applyFill="1" applyBorder="1"/>
    <xf numFmtId="4" fontId="3" fillId="0" borderId="0" xfId="1" applyNumberFormat="1" applyFill="1" applyBorder="1"/>
    <xf numFmtId="0" fontId="2" fillId="0" borderId="5" xfId="1" applyNumberFormat="1" applyFont="1" applyFill="1" applyBorder="1" applyAlignment="1"/>
    <xf numFmtId="0" fontId="2" fillId="0" borderId="6" xfId="1" applyNumberFormat="1" applyFont="1" applyFill="1" applyBorder="1" applyAlignment="1"/>
    <xf numFmtId="0" fontId="2" fillId="0" borderId="0" xfId="1" applyFont="1" applyFill="1" applyAlignme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164" fontId="2" fillId="0" borderId="0" xfId="1" applyNumberFormat="1" applyFont="1" applyBorder="1" applyAlignment="1">
      <alignment horizontal="right"/>
    </xf>
    <xf numFmtId="0" fontId="1" fillId="0" borderId="9" xfId="1" applyFont="1" applyBorder="1" applyAlignment="1">
      <alignment horizontal="left"/>
    </xf>
    <xf numFmtId="4" fontId="1" fillId="0" borderId="9" xfId="1" applyNumberFormat="1" applyFont="1" applyFill="1" applyBorder="1" applyAlignment="1">
      <alignment horizontal="right" wrapText="1"/>
    </xf>
    <xf numFmtId="40" fontId="2" fillId="0" borderId="9" xfId="1" applyNumberFormat="1" applyFont="1" applyFill="1" applyBorder="1" applyAlignment="1">
      <alignment horizontal="right" vertical="top" wrapText="1"/>
    </xf>
    <xf numFmtId="0" fontId="2" fillId="0" borderId="9" xfId="1" applyFont="1" applyBorder="1" applyAlignment="1">
      <alignment horizontal="left" vertical="center"/>
    </xf>
    <xf numFmtId="4" fontId="1" fillId="0" borderId="9" xfId="1" applyNumberFormat="1" applyFont="1" applyFill="1" applyBorder="1" applyAlignment="1">
      <alignment horizontal="right"/>
    </xf>
    <xf numFmtId="0" fontId="2" fillId="0" borderId="10" xfId="1" applyFont="1" applyFill="1" applyBorder="1" applyAlignment="1">
      <alignment horizontal="left" vertical="center"/>
    </xf>
    <xf numFmtId="0" fontId="1" fillId="0" borderId="15" xfId="1" applyFont="1" applyBorder="1" applyAlignment="1">
      <alignment horizontal="left"/>
    </xf>
    <xf numFmtId="0" fontId="1" fillId="0" borderId="15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wrapText="1"/>
    </xf>
    <xf numFmtId="0" fontId="1" fillId="0" borderId="5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/>
    </xf>
    <xf numFmtId="40" fontId="2" fillId="0" borderId="10" xfId="1" applyNumberFormat="1" applyFont="1" applyFill="1" applyBorder="1" applyAlignment="1">
      <alignment horizontal="right" vertical="top" wrapText="1"/>
    </xf>
    <xf numFmtId="40" fontId="2" fillId="0" borderId="1" xfId="1" applyNumberFormat="1" applyFont="1" applyFill="1" applyBorder="1" applyAlignment="1">
      <alignment horizontal="right" vertical="top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" fillId="0" borderId="0" xfId="1" applyFont="1" applyFill="1" applyAlignment="1"/>
    <xf numFmtId="0" fontId="2" fillId="0" borderId="0" xfId="1" applyFont="1" applyBorder="1" applyAlignment="1"/>
    <xf numFmtId="0" fontId="2" fillId="0" borderId="0" xfId="1" applyNumberFormat="1" applyFont="1" applyFill="1" applyBorder="1" applyAlignment="1">
      <alignment horizontal="justify" wrapText="1"/>
    </xf>
    <xf numFmtId="37" fontId="2" fillId="0" borderId="0" xfId="1" applyNumberFormat="1" applyFont="1" applyFill="1" applyBorder="1" applyAlignment="1"/>
    <xf numFmtId="49" fontId="2" fillId="0" borderId="0" xfId="1" applyNumberFormat="1" applyFont="1" applyFill="1" applyBorder="1" applyAlignment="1"/>
    <xf numFmtId="0" fontId="2" fillId="0" borderId="0" xfId="1" applyFont="1" applyFill="1" applyBorder="1" applyAlignment="1"/>
    <xf numFmtId="49" fontId="2" fillId="0" borderId="0" xfId="1" applyNumberFormat="1" applyFont="1" applyFill="1" applyAlignment="1"/>
    <xf numFmtId="0" fontId="7" fillId="0" borderId="0" xfId="1" applyFont="1" applyFill="1" applyAlignment="1"/>
    <xf numFmtId="0" fontId="3" fillId="0" borderId="0" xfId="1"/>
    <xf numFmtId="0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right"/>
    </xf>
    <xf numFmtId="0" fontId="2" fillId="0" borderId="2" xfId="1" applyNumberFormat="1" applyFont="1" applyFill="1" applyBorder="1" applyAlignment="1"/>
    <xf numFmtId="0" fontId="2" fillId="0" borderId="14" xfId="1" applyNumberFormat="1" applyFont="1" applyFill="1" applyBorder="1" applyAlignme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10" xfId="1" applyFont="1" applyBorder="1" applyAlignment="1">
      <alignment horizontal="left" vertical="center"/>
    </xf>
    <xf numFmtId="4" fontId="1" fillId="0" borderId="9" xfId="1" applyNumberFormat="1" applyFont="1" applyFill="1" applyBorder="1" applyAlignment="1">
      <alignment horizontal="center" wrapText="1"/>
    </xf>
    <xf numFmtId="4" fontId="2" fillId="0" borderId="0" xfId="1" applyNumberFormat="1" applyFont="1" applyFill="1" applyBorder="1" applyAlignment="1"/>
    <xf numFmtId="4" fontId="2" fillId="0" borderId="10" xfId="1" applyNumberFormat="1" applyFont="1" applyFill="1" applyBorder="1" applyAlignment="1">
      <alignment horizontal="center" wrapText="1"/>
    </xf>
    <xf numFmtId="4" fontId="2" fillId="0" borderId="10" xfId="1" applyNumberFormat="1" applyFont="1" applyFill="1" applyBorder="1" applyAlignment="1">
      <alignment horizontal="center"/>
    </xf>
    <xf numFmtId="40" fontId="2" fillId="0" borderId="10" xfId="1" applyNumberFormat="1" applyFont="1" applyFill="1" applyBorder="1" applyAlignment="1">
      <alignment horizontal="center" vertical="top" wrapText="1"/>
    </xf>
    <xf numFmtId="40" fontId="2" fillId="0" borderId="1" xfId="1" applyNumberFormat="1" applyFont="1" applyFill="1" applyBorder="1" applyAlignment="1">
      <alignment horizontal="center" vertical="top" wrapText="1"/>
    </xf>
    <xf numFmtId="4" fontId="1" fillId="0" borderId="10" xfId="1" applyNumberFormat="1" applyFont="1" applyFill="1" applyBorder="1" applyAlignment="1">
      <alignment horizontal="center" wrapText="1"/>
    </xf>
    <xf numFmtId="4" fontId="1" fillId="0" borderId="10" xfId="1" applyNumberFormat="1" applyFont="1" applyFill="1" applyBorder="1" applyAlignment="1">
      <alignment horizontal="center"/>
    </xf>
    <xf numFmtId="4" fontId="1" fillId="0" borderId="11" xfId="1" applyNumberFormat="1" applyFont="1" applyFill="1" applyBorder="1" applyAlignment="1">
      <alignment horizontal="center" wrapText="1"/>
    </xf>
    <xf numFmtId="4" fontId="1" fillId="0" borderId="11" xfId="1" applyNumberFormat="1" applyFont="1" applyFill="1" applyBorder="1" applyAlignment="1">
      <alignment horizontal="center"/>
    </xf>
    <xf numFmtId="40" fontId="2" fillId="0" borderId="11" xfId="1" applyNumberFormat="1" applyFont="1" applyFill="1" applyBorder="1" applyAlignment="1">
      <alignment horizontal="center" vertical="top" wrapText="1"/>
    </xf>
    <xf numFmtId="40" fontId="2" fillId="0" borderId="7" xfId="1" applyNumberFormat="1" applyFont="1" applyFill="1" applyBorder="1" applyAlignment="1">
      <alignment horizontal="center" vertical="top" wrapText="1"/>
    </xf>
    <xf numFmtId="40" fontId="1" fillId="0" borderId="15" xfId="1" applyNumberFormat="1" applyFont="1" applyFill="1" applyBorder="1" applyAlignment="1">
      <alignment horizontal="center" vertical="top" wrapText="1"/>
    </xf>
    <xf numFmtId="40" fontId="1" fillId="0" borderId="4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2" fontId="2" fillId="0" borderId="7" xfId="1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4" fontId="2" fillId="0" borderId="7" xfId="1" applyNumberFormat="1" applyFont="1" applyFill="1" applyBorder="1" applyAlignment="1">
      <alignment horizontal="center"/>
    </xf>
    <xf numFmtId="0" fontId="1" fillId="4" borderId="9" xfId="1" applyFont="1" applyFill="1" applyBorder="1" applyAlignment="1">
      <alignment horizontal="center" vertical="center" wrapText="1"/>
    </xf>
    <xf numFmtId="0" fontId="1" fillId="4" borderId="10" xfId="1" applyFont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center" wrapText="1"/>
    </xf>
    <xf numFmtId="0" fontId="1" fillId="4" borderId="0" xfId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 vertical="center" wrapText="1"/>
    </xf>
    <xf numFmtId="0" fontId="1" fillId="4" borderId="15" xfId="1" applyFont="1" applyFill="1" applyBorder="1" applyAlignment="1">
      <alignment horizontal="left"/>
    </xf>
    <xf numFmtId="4" fontId="1" fillId="4" borderId="15" xfId="1" applyNumberFormat="1" applyFont="1" applyFill="1" applyBorder="1" applyAlignment="1">
      <alignment horizontal="center"/>
    </xf>
    <xf numFmtId="0" fontId="1" fillId="4" borderId="5" xfId="1" applyNumberFormat="1" applyFont="1" applyFill="1" applyBorder="1" applyAlignment="1">
      <alignment horizontal="center"/>
    </xf>
    <xf numFmtId="0" fontId="1" fillId="4" borderId="6" xfId="1" applyNumberFormat="1" applyFont="1" applyFill="1" applyBorder="1" applyAlignment="1">
      <alignment horizontal="center"/>
    </xf>
    <xf numFmtId="0" fontId="1" fillId="4" borderId="4" xfId="1" applyNumberFormat="1" applyFont="1" applyFill="1" applyBorder="1" applyAlignment="1">
      <alignment horizontal="center"/>
    </xf>
    <xf numFmtId="0" fontId="1" fillId="4" borderId="12" xfId="1" applyNumberFormat="1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0" fontId="4" fillId="4" borderId="13" xfId="1" applyNumberFormat="1" applyFont="1" applyFill="1" applyBorder="1" applyAlignment="1">
      <alignment horizontal="center"/>
    </xf>
    <xf numFmtId="49" fontId="4" fillId="4" borderId="9" xfId="1" applyNumberFormat="1" applyFont="1" applyFill="1" applyBorder="1" applyAlignment="1">
      <alignment horizontal="center"/>
    </xf>
    <xf numFmtId="0" fontId="4" fillId="4" borderId="2" xfId="1" applyNumberFormat="1" applyFont="1" applyFill="1" applyBorder="1" applyAlignment="1">
      <alignment horizontal="center"/>
    </xf>
    <xf numFmtId="49" fontId="4" fillId="4" borderId="10" xfId="1" applyNumberFormat="1" applyFont="1" applyFill="1" applyBorder="1" applyAlignment="1">
      <alignment horizontal="center"/>
    </xf>
    <xf numFmtId="0" fontId="4" fillId="4" borderId="2" xfId="1" applyNumberFormat="1" applyFont="1" applyFill="1" applyBorder="1" applyAlignment="1">
      <alignment horizontal="center" vertical="top" wrapText="1"/>
    </xf>
    <xf numFmtId="0" fontId="1" fillId="4" borderId="7" xfId="1" applyNumberFormat="1" applyFont="1" applyFill="1" applyBorder="1" applyAlignment="1">
      <alignment horizontal="center" vertical="center"/>
    </xf>
    <xf numFmtId="0" fontId="4" fillId="4" borderId="11" xfId="1" applyNumberFormat="1" applyFont="1" applyFill="1" applyBorder="1" applyAlignment="1">
      <alignment horizontal="center" vertical="top" wrapText="1"/>
    </xf>
    <xf numFmtId="0" fontId="4" fillId="4" borderId="14" xfId="1" applyNumberFormat="1" applyFont="1" applyFill="1" applyBorder="1" applyAlignment="1">
      <alignment horizontal="center" vertical="top" wrapText="1"/>
    </xf>
    <xf numFmtId="0" fontId="2" fillId="4" borderId="15" xfId="1" applyNumberFormat="1" applyFont="1" applyFill="1" applyBorder="1" applyAlignment="1"/>
    <xf numFmtId="4" fontId="1" fillId="4" borderId="11" xfId="1" applyNumberFormat="1" applyFont="1" applyFill="1" applyBorder="1" applyAlignment="1"/>
    <xf numFmtId="4" fontId="1" fillId="4" borderId="15" xfId="1" applyNumberFormat="1" applyFont="1" applyFill="1" applyBorder="1" applyAlignment="1"/>
    <xf numFmtId="0" fontId="3" fillId="0" borderId="0" xfId="1" applyFill="1" applyAlignment="1">
      <alignment horizontal="center"/>
    </xf>
    <xf numFmtId="0" fontId="3" fillId="0" borderId="0" xfId="1" applyFill="1" applyAlignment="1"/>
    <xf numFmtId="0" fontId="10" fillId="0" borderId="0" xfId="1" applyFont="1" applyFill="1" applyAlignment="1">
      <alignment horizontal="center"/>
    </xf>
    <xf numFmtId="0" fontId="10" fillId="0" borderId="0" xfId="1" applyFont="1" applyFill="1" applyAlignment="1"/>
    <xf numFmtId="0" fontId="1" fillId="0" borderId="4" xfId="1" applyNumberFormat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1" fillId="0" borderId="6" xfId="1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/>
    <xf numFmtId="4" fontId="2" fillId="3" borderId="10" xfId="1" applyNumberFormat="1" applyFont="1" applyFill="1" applyBorder="1" applyAlignment="1"/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1" fillId="0" borderId="0" xfId="1" applyNumberFormat="1" applyFont="1" applyFill="1" applyBorder="1" applyAlignment="1">
      <alignment horizontal="left" wrapText="1"/>
    </xf>
    <xf numFmtId="0" fontId="1" fillId="0" borderId="4" xfId="1" applyNumberFormat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1" fillId="0" borderId="6" xfId="1" applyNumberFormat="1" applyFont="1" applyFill="1" applyBorder="1" applyAlignment="1">
      <alignment horizontal="center"/>
    </xf>
    <xf numFmtId="165" fontId="1" fillId="0" borderId="4" xfId="2" applyNumberFormat="1" applyFont="1" applyFill="1" applyBorder="1" applyAlignment="1">
      <alignment horizontal="center" vertical="center"/>
    </xf>
    <xf numFmtId="165" fontId="1" fillId="0" borderId="5" xfId="2" applyNumberFormat="1" applyFont="1" applyFill="1" applyBorder="1" applyAlignment="1">
      <alignment horizontal="center" vertical="center"/>
    </xf>
    <xf numFmtId="165" fontId="1" fillId="0" borderId="6" xfId="2" applyNumberFormat="1" applyFont="1" applyFill="1" applyBorder="1" applyAlignment="1">
      <alignment horizontal="center" vertical="center"/>
    </xf>
    <xf numFmtId="165" fontId="1" fillId="2" borderId="4" xfId="2" applyNumberFormat="1" applyFont="1" applyFill="1" applyBorder="1" applyAlignment="1">
      <alignment horizontal="center" vertical="center"/>
    </xf>
    <xf numFmtId="165" fontId="1" fillId="2" borderId="5" xfId="2" applyNumberFormat="1" applyFont="1" applyFill="1" applyBorder="1" applyAlignment="1">
      <alignment horizontal="center" vertical="center"/>
    </xf>
    <xf numFmtId="165" fontId="1" fillId="2" borderId="6" xfId="2" applyNumberFormat="1" applyFont="1" applyFill="1" applyBorder="1" applyAlignment="1">
      <alignment horizontal="center" vertical="center"/>
    </xf>
    <xf numFmtId="165" fontId="1" fillId="3" borderId="4" xfId="2" applyNumberFormat="1" applyFont="1" applyFill="1" applyBorder="1" applyAlignment="1">
      <alignment horizontal="center" vertical="center"/>
    </xf>
    <xf numFmtId="165" fontId="1" fillId="3" borderId="5" xfId="2" applyNumberFormat="1" applyFont="1" applyFill="1" applyBorder="1" applyAlignment="1">
      <alignment horizontal="center" vertical="center"/>
    </xf>
    <xf numFmtId="165" fontId="1" fillId="3" borderId="6" xfId="2" applyNumberFormat="1" applyFont="1" applyFill="1" applyBorder="1" applyAlignment="1">
      <alignment horizontal="center" vertical="center"/>
    </xf>
    <xf numFmtId="2" fontId="1" fillId="2" borderId="4" xfId="1" applyNumberFormat="1" applyFont="1" applyFill="1" applyBorder="1" applyAlignment="1">
      <alignment horizontal="center" vertical="center"/>
    </xf>
    <xf numFmtId="2" fontId="1" fillId="2" borderId="5" xfId="1" applyNumberFormat="1" applyFont="1" applyFill="1" applyBorder="1" applyAlignment="1">
      <alignment horizontal="center" vertical="center"/>
    </xf>
    <xf numFmtId="2" fontId="1" fillId="2" borderId="6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left"/>
    </xf>
    <xf numFmtId="0" fontId="2" fillId="0" borderId="4" xfId="1" applyNumberFormat="1" applyFont="1" applyFill="1" applyBorder="1" applyAlignment="1"/>
    <xf numFmtId="0" fontId="2" fillId="0" borderId="5" xfId="1" applyNumberFormat="1" applyFont="1" applyFill="1" applyBorder="1" applyAlignment="1"/>
    <xf numFmtId="0" fontId="2" fillId="0" borderId="6" xfId="1" applyNumberFormat="1" applyFont="1" applyFill="1" applyBorder="1" applyAlignment="1"/>
    <xf numFmtId="0" fontId="2" fillId="0" borderId="0" xfId="1" applyNumberFormat="1" applyFont="1" applyFill="1" applyBorder="1" applyAlignment="1">
      <alignment horizontal="left" wrapText="1"/>
    </xf>
    <xf numFmtId="2" fontId="2" fillId="0" borderId="4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2" fontId="2" fillId="0" borderId="6" xfId="1" applyNumberFormat="1" applyFont="1" applyFill="1" applyBorder="1" applyAlignment="1">
      <alignment horizontal="center" vertical="center"/>
    </xf>
    <xf numFmtId="49" fontId="4" fillId="4" borderId="9" xfId="1" applyNumberFormat="1" applyFont="1" applyFill="1" applyBorder="1" applyAlignment="1">
      <alignment horizontal="center" vertical="center" wrapText="1"/>
    </xf>
    <xf numFmtId="49" fontId="4" fillId="4" borderId="10" xfId="1" applyNumberFormat="1" applyFont="1" applyFill="1" applyBorder="1" applyAlignment="1">
      <alignment horizontal="center" vertical="center" wrapText="1"/>
    </xf>
    <xf numFmtId="49" fontId="4" fillId="4" borderId="11" xfId="1" applyNumberFormat="1" applyFont="1" applyFill="1" applyBorder="1" applyAlignment="1">
      <alignment horizontal="center" vertical="center" wrapText="1"/>
    </xf>
    <xf numFmtId="0" fontId="1" fillId="2" borderId="4" xfId="1" applyNumberFormat="1" applyFont="1" applyFill="1" applyBorder="1" applyAlignment="1">
      <alignment horizontal="center"/>
    </xf>
    <xf numFmtId="0" fontId="1" fillId="2" borderId="5" xfId="1" applyNumberFormat="1" applyFont="1" applyFill="1" applyBorder="1" applyAlignment="1">
      <alignment horizontal="center"/>
    </xf>
    <xf numFmtId="0" fontId="1" fillId="2" borderId="6" xfId="1" applyNumberFormat="1" applyFont="1" applyFill="1" applyBorder="1" applyAlignment="1">
      <alignment horizontal="center"/>
    </xf>
    <xf numFmtId="0" fontId="4" fillId="4" borderId="12" xfId="1" applyNumberFormat="1" applyFont="1" applyFill="1" applyBorder="1" applyAlignment="1">
      <alignment horizontal="center"/>
    </xf>
    <xf numFmtId="0" fontId="4" fillId="4" borderId="3" xfId="1" applyNumberFormat="1" applyFont="1" applyFill="1" applyBorder="1" applyAlignment="1">
      <alignment horizontal="center"/>
    </xf>
    <xf numFmtId="0" fontId="4" fillId="4" borderId="13" xfId="1" applyNumberFormat="1" applyFont="1" applyFill="1" applyBorder="1" applyAlignment="1">
      <alignment horizontal="center"/>
    </xf>
    <xf numFmtId="0" fontId="4" fillId="4" borderId="7" xfId="1" applyNumberFormat="1" applyFont="1" applyFill="1" applyBorder="1" applyAlignment="1">
      <alignment horizontal="center"/>
    </xf>
    <xf numFmtId="0" fontId="4" fillId="4" borderId="8" xfId="1" applyNumberFormat="1" applyFont="1" applyFill="1" applyBorder="1" applyAlignment="1">
      <alignment horizontal="center"/>
    </xf>
    <xf numFmtId="0" fontId="4" fillId="4" borderId="14" xfId="1" applyNumberFormat="1" applyFont="1" applyFill="1" applyBorder="1" applyAlignment="1">
      <alignment horizontal="center"/>
    </xf>
    <xf numFmtId="0" fontId="4" fillId="4" borderId="4" xfId="1" applyNumberFormat="1" applyFont="1" applyFill="1" applyBorder="1" applyAlignment="1">
      <alignment horizontal="center"/>
    </xf>
    <xf numFmtId="0" fontId="4" fillId="4" borderId="5" xfId="1" applyNumberFormat="1" applyFont="1" applyFill="1" applyBorder="1" applyAlignment="1">
      <alignment horizontal="center"/>
    </xf>
    <xf numFmtId="0" fontId="4" fillId="4" borderId="6" xfId="1" applyNumberFormat="1" applyFont="1" applyFill="1" applyBorder="1" applyAlignment="1">
      <alignment horizontal="center"/>
    </xf>
    <xf numFmtId="0" fontId="2" fillId="0" borderId="0" xfId="1" applyNumberFormat="1" applyFont="1" applyFill="1" applyAlignment="1">
      <alignment horizontal="center" vertical="center"/>
    </xf>
    <xf numFmtId="0" fontId="1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2" fillId="0" borderId="8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1" fillId="4" borderId="9" xfId="1" applyFont="1" applyFill="1" applyBorder="1" applyAlignment="1">
      <alignment horizontal="center" vertical="center"/>
    </xf>
    <xf numFmtId="0" fontId="1" fillId="4" borderId="10" xfId="1" applyFont="1" applyFill="1" applyBorder="1" applyAlignment="1">
      <alignment horizontal="center" vertical="center"/>
    </xf>
    <xf numFmtId="0" fontId="1" fillId="4" borderId="9" xfId="1" applyFont="1" applyFill="1" applyBorder="1" applyAlignment="1">
      <alignment horizontal="center" vertical="center" wrapText="1"/>
    </xf>
    <xf numFmtId="0" fontId="1" fillId="4" borderId="10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center" vertical="center" wrapText="1"/>
    </xf>
    <xf numFmtId="0" fontId="1" fillId="4" borderId="15" xfId="1" applyFont="1" applyFill="1" applyBorder="1" applyAlignment="1">
      <alignment horizontal="center" vertical="center" wrapText="1"/>
    </xf>
    <xf numFmtId="0" fontId="1" fillId="4" borderId="12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justify" vertical="justify" wrapText="1"/>
    </xf>
    <xf numFmtId="0" fontId="2" fillId="0" borderId="0" xfId="1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1" applyNumberFormat="1" applyFont="1" applyFill="1" applyAlignment="1">
      <alignment horizontal="center"/>
    </xf>
    <xf numFmtId="0" fontId="1" fillId="4" borderId="4" xfId="1" applyNumberFormat="1" applyFont="1" applyFill="1" applyBorder="1" applyAlignment="1">
      <alignment horizontal="center"/>
    </xf>
    <xf numFmtId="0" fontId="1" fillId="4" borderId="5" xfId="1" applyNumberFormat="1" applyFont="1" applyFill="1" applyBorder="1" applyAlignment="1">
      <alignment horizontal="center"/>
    </xf>
    <xf numFmtId="0" fontId="1" fillId="4" borderId="13" xfId="1" applyNumberFormat="1" applyFont="1" applyFill="1" applyBorder="1" applyAlignment="1">
      <alignment horizontal="center" vertical="center"/>
    </xf>
    <xf numFmtId="0" fontId="1" fillId="4" borderId="14" xfId="1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4" borderId="12" xfId="0" applyNumberFormat="1" applyFont="1" applyFill="1" applyBorder="1" applyAlignment="1">
      <alignment horizontal="center" vertical="center" wrapText="1"/>
    </xf>
    <xf numFmtId="0" fontId="1" fillId="4" borderId="7" xfId="0" applyNumberFormat="1" applyFont="1" applyFill="1" applyBorder="1" applyAlignment="1">
      <alignment horizontal="center" vertical="center" wrapText="1"/>
    </xf>
    <xf numFmtId="166" fontId="2" fillId="3" borderId="4" xfId="1" applyNumberFormat="1" applyFont="1" applyFill="1" applyBorder="1" applyAlignment="1">
      <alignment horizontal="center"/>
    </xf>
    <xf numFmtId="166" fontId="2" fillId="3" borderId="5" xfId="1" applyNumberFormat="1" applyFont="1" applyFill="1" applyBorder="1" applyAlignment="1">
      <alignment horizontal="center"/>
    </xf>
  </cellXfs>
  <cellStyles count="4">
    <cellStyle name="Normal" xfId="0" builtinId="0"/>
    <cellStyle name="Normal 2" xfId="1"/>
    <cellStyle name="Vírgula" xfId="2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4237091</xdr:colOff>
      <xdr:row>0</xdr:row>
      <xdr:rowOff>55563</xdr:rowOff>
    </xdr:from>
    <xdr:to>
      <xdr:col>2</xdr:col>
      <xdr:colOff>110496</xdr:colOff>
      <xdr:row>7</xdr:row>
      <xdr:rowOff>88739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7091" y="55563"/>
          <a:ext cx="786718" cy="1033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2928572</xdr:colOff>
      <xdr:row>2</xdr:row>
      <xdr:rowOff>10466</xdr:rowOff>
    </xdr:from>
    <xdr:to>
      <xdr:col>1</xdr:col>
      <xdr:colOff>555833</xdr:colOff>
      <xdr:row>9</xdr:row>
      <xdr:rowOff>17998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8572" y="355878"/>
          <a:ext cx="788305" cy="1033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1590675</xdr:colOff>
      <xdr:row>2</xdr:row>
      <xdr:rowOff>66675</xdr:rowOff>
    </xdr:from>
    <xdr:to>
      <xdr:col>0</xdr:col>
      <xdr:colOff>2378980</xdr:colOff>
      <xdr:row>8</xdr:row>
      <xdr:rowOff>128426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675" y="428625"/>
          <a:ext cx="788305" cy="10333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3393344</xdr:colOff>
      <xdr:row>2</xdr:row>
      <xdr:rowOff>102868</xdr:rowOff>
    </xdr:from>
    <xdr:to>
      <xdr:col>0</xdr:col>
      <xdr:colOff>4181649</xdr:colOff>
      <xdr:row>8</xdr:row>
      <xdr:rowOff>138975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3344" y="451094"/>
          <a:ext cx="788305" cy="896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pageSetUpPr fitToPage="1"/>
  </sheetPr>
  <dimension ref="A1:Q69"/>
  <sheetViews>
    <sheetView showGridLines="0" tabSelected="1" zoomScaleNormal="100" workbookViewId="0">
      <selection activeCell="A4" sqref="A4:O4"/>
    </sheetView>
  </sheetViews>
  <sheetFormatPr defaultRowHeight="11.25" customHeight="1" x14ac:dyDescent="0.2"/>
  <cols>
    <col min="1" max="1" width="63.7109375" style="6" customWidth="1"/>
    <col min="2" max="3" width="10" style="6" bestFit="1" customWidth="1"/>
    <col min="4" max="4" width="10.42578125" style="6" customWidth="1"/>
    <col min="5" max="5" width="11.28515625" style="6" customWidth="1"/>
    <col min="6" max="6" width="10" style="6" bestFit="1" customWidth="1"/>
    <col min="7" max="7" width="10.7109375" style="6" customWidth="1"/>
    <col min="8" max="8" width="9.85546875" style="6" customWidth="1"/>
    <col min="9" max="9" width="10.7109375" style="6" customWidth="1"/>
    <col min="10" max="10" width="10.85546875" style="6" bestFit="1" customWidth="1"/>
    <col min="11" max="11" width="11.28515625" style="6" customWidth="1"/>
    <col min="12" max="12" width="10.28515625" style="6" customWidth="1"/>
    <col min="13" max="13" width="10.5703125" style="6" customWidth="1"/>
    <col min="14" max="14" width="11.7109375" style="6" customWidth="1"/>
    <col min="15" max="15" width="14.7109375" style="6" customWidth="1"/>
    <col min="16" max="16" width="9.140625" style="6"/>
    <col min="17" max="17" width="15.42578125" style="6" bestFit="1" customWidth="1"/>
    <col min="18" max="16384" width="9.140625" style="6"/>
  </cols>
  <sheetData>
    <row r="1" spans="1:15" ht="11.25" customHeight="1" x14ac:dyDescent="0.2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1.25" customHeight="1" x14ac:dyDescent="0.2">
      <c r="A2" s="169" t="s">
        <v>89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1.25" customHeight="1" x14ac:dyDescent="0.2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ht="11.25" customHeight="1" x14ac:dyDescent="0.2">
      <c r="A4" s="170" t="s">
        <v>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11.25" customHeight="1" x14ac:dyDescent="0.2">
      <c r="A5" s="169" t="s">
        <v>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1:15" ht="11.25" customHeight="1" x14ac:dyDescent="0.2">
      <c r="A6" s="169" t="s">
        <v>124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11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1.25" customHeight="1" x14ac:dyDescent="0.2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>
        <v>1</v>
      </c>
    </row>
    <row r="9" spans="1:15" ht="11.25" customHeight="1" x14ac:dyDescent="0.2">
      <c r="A9" s="103"/>
      <c r="B9" s="160" t="s">
        <v>10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2"/>
    </row>
    <row r="10" spans="1:15" ht="11.25" customHeight="1" x14ac:dyDescent="0.2">
      <c r="A10" s="104"/>
      <c r="B10" s="163" t="s">
        <v>5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5"/>
    </row>
    <row r="11" spans="1:15" ht="11.25" customHeight="1" x14ac:dyDescent="0.2">
      <c r="A11" s="104" t="s">
        <v>4</v>
      </c>
      <c r="B11" s="166" t="s">
        <v>11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105" t="s">
        <v>12</v>
      </c>
    </row>
    <row r="12" spans="1:15" ht="11.25" customHeight="1" x14ac:dyDescent="0.2">
      <c r="A12" s="104"/>
      <c r="B12" s="154" t="s">
        <v>107</v>
      </c>
      <c r="C12" s="154" t="s">
        <v>105</v>
      </c>
      <c r="D12" s="154" t="s">
        <v>108</v>
      </c>
      <c r="E12" s="154" t="s">
        <v>106</v>
      </c>
      <c r="F12" s="154" t="s">
        <v>116</v>
      </c>
      <c r="G12" s="154" t="s">
        <v>117</v>
      </c>
      <c r="H12" s="154" t="s">
        <v>118</v>
      </c>
      <c r="I12" s="154" t="s">
        <v>119</v>
      </c>
      <c r="J12" s="154" t="s">
        <v>120</v>
      </c>
      <c r="K12" s="154" t="s">
        <v>121</v>
      </c>
      <c r="L12" s="154" t="s">
        <v>122</v>
      </c>
      <c r="M12" s="154" t="s">
        <v>123</v>
      </c>
      <c r="N12" s="106" t="s">
        <v>19</v>
      </c>
      <c r="O12" s="107" t="s">
        <v>13</v>
      </c>
    </row>
    <row r="13" spans="1:15" ht="11.25" customHeight="1" x14ac:dyDescent="0.2">
      <c r="A13" s="10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08" t="s">
        <v>25</v>
      </c>
      <c r="O13" s="107" t="s">
        <v>14</v>
      </c>
    </row>
    <row r="14" spans="1:15" ht="11.25" customHeight="1" x14ac:dyDescent="0.2">
      <c r="A14" s="10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08" t="s">
        <v>26</v>
      </c>
      <c r="O14" s="109" t="s">
        <v>27</v>
      </c>
    </row>
    <row r="15" spans="1:15" ht="11.25" customHeight="1" x14ac:dyDescent="0.2">
      <c r="A15" s="110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11" t="s">
        <v>15</v>
      </c>
      <c r="O15" s="112" t="s">
        <v>16</v>
      </c>
    </row>
    <row r="16" spans="1:15" ht="11.25" customHeight="1" x14ac:dyDescent="0.2">
      <c r="A16" s="13" t="s">
        <v>6</v>
      </c>
      <c r="B16" s="21">
        <f t="shared" ref="B16:I16" si="0">B17+B21+B25</f>
        <v>7872009.5700000003</v>
      </c>
      <c r="C16" s="21">
        <f t="shared" si="0"/>
        <v>7404557.879999999</v>
      </c>
      <c r="D16" s="21">
        <f t="shared" si="0"/>
        <v>7286202.8700000001</v>
      </c>
      <c r="E16" s="21">
        <f t="shared" si="0"/>
        <v>7138577.3599999994</v>
      </c>
      <c r="F16" s="21">
        <f t="shared" si="0"/>
        <v>7289940.5099999998</v>
      </c>
      <c r="G16" s="21">
        <f t="shared" si="0"/>
        <v>10189294.640000001</v>
      </c>
      <c r="H16" s="21">
        <f t="shared" si="0"/>
        <v>7136079.96</v>
      </c>
      <c r="I16" s="21">
        <f t="shared" si="0"/>
        <v>7102913.5600000005</v>
      </c>
      <c r="J16" s="21">
        <f>J17+J21+J25</f>
        <v>7150312.9199999999</v>
      </c>
      <c r="K16" s="21">
        <f>K17+K21+K25</f>
        <v>7244331.0999999996</v>
      </c>
      <c r="L16" s="21">
        <f>L17+L21+L25</f>
        <v>8061460.1799999997</v>
      </c>
      <c r="M16" s="21">
        <f>M17+M21+M25</f>
        <v>13187323.529999999</v>
      </c>
      <c r="N16" s="22">
        <f>SUM(B16:M16)</f>
        <v>97063004.079999983</v>
      </c>
      <c r="O16" s="21">
        <f>O18</f>
        <v>13055.029999999999</v>
      </c>
    </row>
    <row r="17" spans="1:17" ht="11.25" customHeight="1" x14ac:dyDescent="0.2">
      <c r="A17" s="14" t="s">
        <v>23</v>
      </c>
      <c r="B17" s="19">
        <f t="shared" ref="B17:I17" si="1">SUM(B18:B20)</f>
        <v>6075256.9800000004</v>
      </c>
      <c r="C17" s="19">
        <f t="shared" si="1"/>
        <v>5647928.7299999995</v>
      </c>
      <c r="D17" s="19">
        <f t="shared" si="1"/>
        <v>5537787.3200000003</v>
      </c>
      <c r="E17" s="19">
        <f t="shared" si="1"/>
        <v>5390449.1899999995</v>
      </c>
      <c r="F17" s="19">
        <f t="shared" si="1"/>
        <v>5539941.8799999999</v>
      </c>
      <c r="G17" s="19">
        <f t="shared" si="1"/>
        <v>7571586.0900000008</v>
      </c>
      <c r="H17" s="19">
        <f t="shared" si="1"/>
        <v>5380522.8700000001</v>
      </c>
      <c r="I17" s="19">
        <f t="shared" si="1"/>
        <v>5346640.08</v>
      </c>
      <c r="J17" s="19">
        <f>SUM(J18:J20)</f>
        <v>5394039.4400000004</v>
      </c>
      <c r="K17" s="19">
        <f>SUM(K18:K20)</f>
        <v>5488057.6199999992</v>
      </c>
      <c r="L17" s="19">
        <f>SUM(L18:L20)</f>
        <v>6305186.7000000002</v>
      </c>
      <c r="M17" s="19">
        <f>SUM(M18:M20)</f>
        <v>10506231.639999999</v>
      </c>
      <c r="N17" s="19">
        <f>SUM(B17:M17)</f>
        <v>74183628.539999992</v>
      </c>
      <c r="O17" s="9"/>
    </row>
    <row r="18" spans="1:17" ht="11.25" customHeight="1" x14ac:dyDescent="0.2">
      <c r="A18" s="14" t="s">
        <v>32</v>
      </c>
      <c r="B18" s="20">
        <v>5440128.2800000003</v>
      </c>
      <c r="C18" s="20">
        <v>5019538.3</v>
      </c>
      <c r="D18" s="20">
        <v>4907178.59</v>
      </c>
      <c r="E18" s="20">
        <v>4762290.05</v>
      </c>
      <c r="F18" s="20">
        <v>4913185.88</v>
      </c>
      <c r="G18" s="20">
        <v>6951661.9800000004</v>
      </c>
      <c r="H18" s="20">
        <v>4756230.99</v>
      </c>
      <c r="I18" s="20">
        <v>4724492.6399999997</v>
      </c>
      <c r="J18" s="20">
        <v>4766437.7300000004</v>
      </c>
      <c r="K18" s="10">
        <v>4863049.2699999996</v>
      </c>
      <c r="L18" s="10">
        <v>5675562.0300000003</v>
      </c>
      <c r="M18" s="10">
        <v>9273573.6099999994</v>
      </c>
      <c r="N18" s="19">
        <f>SUM(B18:M18)</f>
        <v>66053329.349999994</v>
      </c>
      <c r="O18" s="124">
        <f>2693.62+10361.41</f>
        <v>13055.029999999999</v>
      </c>
    </row>
    <row r="19" spans="1:17" ht="11.25" customHeight="1" x14ac:dyDescent="0.2">
      <c r="A19" s="14" t="s">
        <v>31</v>
      </c>
      <c r="B19" s="20">
        <v>635128.69999999995</v>
      </c>
      <c r="C19" s="20">
        <v>628390.43000000005</v>
      </c>
      <c r="D19" s="20">
        <v>630608.73</v>
      </c>
      <c r="E19" s="20">
        <v>628159.14</v>
      </c>
      <c r="F19" s="20">
        <v>626756</v>
      </c>
      <c r="G19" s="20">
        <v>619924.11</v>
      </c>
      <c r="H19" s="20">
        <v>624291.88</v>
      </c>
      <c r="I19" s="20">
        <v>622147.43999999994</v>
      </c>
      <c r="J19" s="20">
        <v>627601.71</v>
      </c>
      <c r="K19" s="10">
        <v>625008.35</v>
      </c>
      <c r="L19" s="10">
        <v>629624.67000000004</v>
      </c>
      <c r="M19" s="10">
        <v>1232658.03</v>
      </c>
      <c r="N19" s="10">
        <f>SUM(B19:M19)</f>
        <v>8130299.1899999995</v>
      </c>
      <c r="O19" s="9"/>
      <c r="Q19" s="29"/>
    </row>
    <row r="20" spans="1:17" ht="11.25" customHeight="1" x14ac:dyDescent="0.2">
      <c r="A20" s="14" t="s">
        <v>36</v>
      </c>
      <c r="B20" s="20"/>
      <c r="C20" s="20"/>
      <c r="D20" s="20"/>
      <c r="E20" s="20"/>
      <c r="F20" s="20"/>
      <c r="G20" s="20"/>
      <c r="H20" s="20"/>
      <c r="I20" s="20"/>
      <c r="J20" s="20"/>
      <c r="K20" s="10"/>
      <c r="L20" s="10"/>
      <c r="M20" s="10"/>
      <c r="N20" s="10"/>
      <c r="O20" s="9"/>
      <c r="Q20" s="29"/>
    </row>
    <row r="21" spans="1:17" ht="11.25" customHeight="1" x14ac:dyDescent="0.2">
      <c r="A21" s="14" t="s">
        <v>24</v>
      </c>
      <c r="B21" s="19">
        <f t="shared" ref="B21:I21" si="2">B22+B23</f>
        <v>1796752.5899999999</v>
      </c>
      <c r="C21" s="19">
        <f t="shared" si="2"/>
        <v>1756629.15</v>
      </c>
      <c r="D21" s="19">
        <f t="shared" si="2"/>
        <v>1748415.5499999998</v>
      </c>
      <c r="E21" s="19">
        <f t="shared" si="2"/>
        <v>1748128.17</v>
      </c>
      <c r="F21" s="19">
        <f t="shared" si="2"/>
        <v>1749998.63</v>
      </c>
      <c r="G21" s="19">
        <f t="shared" si="2"/>
        <v>2617708.5499999998</v>
      </c>
      <c r="H21" s="19">
        <f t="shared" si="2"/>
        <v>1755557.0899999999</v>
      </c>
      <c r="I21" s="19">
        <f t="shared" si="2"/>
        <v>1756273.48</v>
      </c>
      <c r="J21" s="19">
        <f>J22+J23</f>
        <v>1756273.48</v>
      </c>
      <c r="K21" s="19">
        <f>K22+K23</f>
        <v>1756273.48</v>
      </c>
      <c r="L21" s="19">
        <f>L22+L23</f>
        <v>1756273.48</v>
      </c>
      <c r="M21" s="19">
        <f>M22+M23</f>
        <v>2681091.89</v>
      </c>
      <c r="N21" s="20">
        <f>SUM(B21:M21)</f>
        <v>22879375.540000003</v>
      </c>
      <c r="O21" s="9"/>
      <c r="Q21" s="29"/>
    </row>
    <row r="22" spans="1:17" ht="11.25" customHeight="1" x14ac:dyDescent="0.2">
      <c r="A22" s="14" t="s">
        <v>35</v>
      </c>
      <c r="B22" s="20">
        <v>1617890.42</v>
      </c>
      <c r="C22" s="20">
        <v>1577766.98</v>
      </c>
      <c r="D22" s="20">
        <v>1569553.38</v>
      </c>
      <c r="E22" s="20">
        <v>1569266</v>
      </c>
      <c r="F22" s="20">
        <v>1571136.46</v>
      </c>
      <c r="G22" s="20">
        <v>2347022.63</v>
      </c>
      <c r="H22" s="20">
        <v>1576694.92</v>
      </c>
      <c r="I22" s="20">
        <v>1577411.31</v>
      </c>
      <c r="J22" s="20">
        <v>1577411.31</v>
      </c>
      <c r="K22" s="20">
        <v>1577411.31</v>
      </c>
      <c r="L22" s="20">
        <v>1577411.31</v>
      </c>
      <c r="M22" s="20">
        <v>2410998.62</v>
      </c>
      <c r="N22" s="10">
        <f>SUM(B22:M22)</f>
        <v>20549974.650000002</v>
      </c>
      <c r="O22" s="9"/>
      <c r="Q22" s="29"/>
    </row>
    <row r="23" spans="1:17" ht="11.25" customHeight="1" x14ac:dyDescent="0.2">
      <c r="A23" s="14" t="s">
        <v>33</v>
      </c>
      <c r="B23" s="20">
        <v>178862.17</v>
      </c>
      <c r="C23" s="20">
        <v>178862.17</v>
      </c>
      <c r="D23" s="20">
        <v>178862.17</v>
      </c>
      <c r="E23" s="20">
        <v>178862.17</v>
      </c>
      <c r="F23" s="20">
        <v>178862.17</v>
      </c>
      <c r="G23" s="20">
        <v>270685.92</v>
      </c>
      <c r="H23" s="20">
        <v>178862.17</v>
      </c>
      <c r="I23" s="20">
        <v>178862.17</v>
      </c>
      <c r="J23" s="20">
        <v>178862.17</v>
      </c>
      <c r="K23" s="20">
        <v>178862.17</v>
      </c>
      <c r="L23" s="20">
        <v>178862.17</v>
      </c>
      <c r="M23" s="20">
        <v>270093.27</v>
      </c>
      <c r="N23" s="20">
        <f>SUM(B23:M23)</f>
        <v>2329400.8899999997</v>
      </c>
      <c r="O23" s="9"/>
      <c r="Q23" s="29"/>
    </row>
    <row r="24" spans="1:17" ht="11.25" customHeight="1" x14ac:dyDescent="0.2">
      <c r="A24" s="14" t="s">
        <v>34</v>
      </c>
      <c r="B24" s="20"/>
      <c r="C24" s="20"/>
      <c r="D24" s="20"/>
      <c r="E24" s="20"/>
      <c r="F24" s="20"/>
      <c r="G24" s="20"/>
      <c r="H24" s="20"/>
      <c r="I24" s="20"/>
      <c r="J24" s="20"/>
      <c r="K24" s="10"/>
      <c r="L24" s="10"/>
      <c r="M24" s="10"/>
      <c r="N24" s="10"/>
      <c r="O24" s="9"/>
      <c r="Q24" s="30"/>
    </row>
    <row r="25" spans="1:17" ht="24" customHeight="1" x14ac:dyDescent="0.2">
      <c r="A25" s="17" t="s">
        <v>37</v>
      </c>
      <c r="B25" s="20"/>
      <c r="C25" s="20"/>
      <c r="D25" s="20"/>
      <c r="E25" s="19"/>
      <c r="F25" s="20"/>
      <c r="G25" s="20"/>
      <c r="H25" s="20"/>
      <c r="I25" s="19"/>
      <c r="J25" s="20"/>
      <c r="K25" s="10"/>
      <c r="L25" s="10"/>
      <c r="M25" s="9"/>
      <c r="N25" s="10"/>
      <c r="O25" s="9"/>
      <c r="Q25" s="31"/>
    </row>
    <row r="26" spans="1:17" ht="11.25" customHeight="1" x14ac:dyDescent="0.2">
      <c r="A26" s="13" t="s">
        <v>28</v>
      </c>
      <c r="B26" s="22">
        <f t="shared" ref="B26:I26" si="3">SUM(B27:B31)</f>
        <v>2666492.73</v>
      </c>
      <c r="C26" s="22">
        <f t="shared" si="3"/>
        <v>2169750.16</v>
      </c>
      <c r="D26" s="22">
        <f t="shared" si="3"/>
        <v>1997718.8299999998</v>
      </c>
      <c r="E26" s="22">
        <f t="shared" si="3"/>
        <v>1871870.3399999999</v>
      </c>
      <c r="F26" s="22">
        <f t="shared" si="3"/>
        <v>2007791.5899999999</v>
      </c>
      <c r="G26" s="22">
        <f t="shared" si="3"/>
        <v>2796579.06</v>
      </c>
      <c r="H26" s="22">
        <f t="shared" si="3"/>
        <v>1881837.2399999998</v>
      </c>
      <c r="I26" s="22">
        <f t="shared" si="3"/>
        <v>1876190.78</v>
      </c>
      <c r="J26" s="22">
        <f>SUM(J27:J31)</f>
        <v>1875351.81</v>
      </c>
      <c r="K26" s="22">
        <f>SUM(K27:K31)</f>
        <v>1987663.58</v>
      </c>
      <c r="L26" s="22">
        <f>SUM(L27:L31)</f>
        <v>2793668.17</v>
      </c>
      <c r="M26" s="22">
        <f>SUM(M27:M31)</f>
        <v>4903414.0999999996</v>
      </c>
      <c r="N26" s="25">
        <f t="shared" ref="N26:N31" si="4">SUM(B26:M26)</f>
        <v>28828328.390000001</v>
      </c>
      <c r="O26" s="9"/>
    </row>
    <row r="27" spans="1:17" ht="11.25" customHeight="1" x14ac:dyDescent="0.2">
      <c r="A27" s="15" t="s">
        <v>7</v>
      </c>
      <c r="B27" s="20">
        <v>22296.04</v>
      </c>
      <c r="C27" s="20">
        <v>51176.43</v>
      </c>
      <c r="D27" s="20">
        <v>16896.05</v>
      </c>
      <c r="E27" s="20">
        <v>7709.59</v>
      </c>
      <c r="F27" s="20">
        <v>1985.3</v>
      </c>
      <c r="G27" s="20">
        <v>0</v>
      </c>
      <c r="H27" s="20">
        <v>71901.06</v>
      </c>
      <c r="I27" s="20">
        <v>23187.53</v>
      </c>
      <c r="J27" s="20">
        <v>0</v>
      </c>
      <c r="K27" s="20">
        <v>67.48</v>
      </c>
      <c r="L27" s="20">
        <v>0</v>
      </c>
      <c r="M27" s="10">
        <v>0</v>
      </c>
      <c r="N27" s="20">
        <f t="shared" si="4"/>
        <v>195219.48</v>
      </c>
      <c r="O27" s="9"/>
    </row>
    <row r="28" spans="1:17" ht="11.25" customHeight="1" x14ac:dyDescent="0.2">
      <c r="A28" s="15" t="s">
        <v>20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f t="shared" si="4"/>
        <v>0</v>
      </c>
      <c r="O28" s="9"/>
    </row>
    <row r="29" spans="1:17" ht="11.25" customHeight="1" x14ac:dyDescent="0.2">
      <c r="A29" s="15" t="s">
        <v>21</v>
      </c>
      <c r="B29" s="20">
        <v>220174.75</v>
      </c>
      <c r="C29" s="20">
        <v>130519.57</v>
      </c>
      <c r="D29" s="20">
        <v>116574.32</v>
      </c>
      <c r="E29" s="20">
        <v>7584.64</v>
      </c>
      <c r="F29" s="20">
        <v>104715.64</v>
      </c>
      <c r="G29" s="20">
        <v>3677.74</v>
      </c>
      <c r="H29" s="20">
        <v>7144.2</v>
      </c>
      <c r="I29" s="20">
        <v>11324.5</v>
      </c>
      <c r="J29" s="20">
        <v>33821.120000000003</v>
      </c>
      <c r="K29" s="20">
        <v>3582.04</v>
      </c>
      <c r="L29" s="20">
        <v>3112.59</v>
      </c>
      <c r="M29" s="20">
        <v>42090.18</v>
      </c>
      <c r="N29" s="20">
        <f t="shared" si="4"/>
        <v>684321.29</v>
      </c>
      <c r="O29" s="9"/>
    </row>
    <row r="30" spans="1:17" ht="11.25" customHeight="1" x14ac:dyDescent="0.2">
      <c r="A30" s="23" t="s">
        <v>8</v>
      </c>
      <c r="B30" s="19">
        <f t="shared" ref="B30:M30" si="5">B21</f>
        <v>1796752.5899999999</v>
      </c>
      <c r="C30" s="19">
        <f t="shared" si="5"/>
        <v>1756629.15</v>
      </c>
      <c r="D30" s="19">
        <f t="shared" si="5"/>
        <v>1748415.5499999998</v>
      </c>
      <c r="E30" s="19">
        <f t="shared" si="5"/>
        <v>1748128.17</v>
      </c>
      <c r="F30" s="19">
        <f t="shared" si="5"/>
        <v>1749998.63</v>
      </c>
      <c r="G30" s="19">
        <f t="shared" si="5"/>
        <v>2617708.5499999998</v>
      </c>
      <c r="H30" s="19">
        <f t="shared" si="5"/>
        <v>1755557.0899999999</v>
      </c>
      <c r="I30" s="19">
        <f t="shared" si="5"/>
        <v>1756273.48</v>
      </c>
      <c r="J30" s="19">
        <f t="shared" si="5"/>
        <v>1756273.48</v>
      </c>
      <c r="K30" s="19">
        <f t="shared" si="5"/>
        <v>1756273.48</v>
      </c>
      <c r="L30" s="19">
        <f t="shared" si="5"/>
        <v>1756273.48</v>
      </c>
      <c r="M30" s="19">
        <f t="shared" si="5"/>
        <v>2681091.89</v>
      </c>
      <c r="N30" s="19">
        <f t="shared" si="4"/>
        <v>22879375.540000003</v>
      </c>
      <c r="O30" s="19"/>
      <c r="P30" s="24"/>
    </row>
    <row r="31" spans="1:17" ht="11.25" customHeight="1" x14ac:dyDescent="0.2">
      <c r="A31" s="15" t="s">
        <v>39</v>
      </c>
      <c r="B31" s="11">
        <v>627269.35</v>
      </c>
      <c r="C31" s="11">
        <v>231425.01</v>
      </c>
      <c r="D31" s="11">
        <v>115832.91</v>
      </c>
      <c r="E31" s="11">
        <v>108447.94</v>
      </c>
      <c r="F31" s="11">
        <v>151092.01999999999</v>
      </c>
      <c r="G31" s="11">
        <v>175192.77</v>
      </c>
      <c r="H31" s="11">
        <v>47234.89</v>
      </c>
      <c r="I31" s="11">
        <v>85405.27</v>
      </c>
      <c r="J31" s="11">
        <v>85257.21</v>
      </c>
      <c r="K31" s="11">
        <v>227740.58</v>
      </c>
      <c r="L31" s="11">
        <v>1034282.1</v>
      </c>
      <c r="M31" s="11">
        <v>2180232.0299999998</v>
      </c>
      <c r="N31" s="19">
        <f t="shared" si="4"/>
        <v>5069412.08</v>
      </c>
      <c r="O31" s="11"/>
    </row>
    <row r="32" spans="1:17" ht="11.25" customHeight="1" x14ac:dyDescent="0.2">
      <c r="A32" s="113" t="s">
        <v>17</v>
      </c>
      <c r="B32" s="114">
        <f t="shared" ref="B32:I32" si="6">B16-B26</f>
        <v>5205516.84</v>
      </c>
      <c r="C32" s="114">
        <f t="shared" si="6"/>
        <v>5234807.7199999988</v>
      </c>
      <c r="D32" s="114">
        <f t="shared" si="6"/>
        <v>5288484.04</v>
      </c>
      <c r="E32" s="114">
        <f t="shared" si="6"/>
        <v>5266707.0199999996</v>
      </c>
      <c r="F32" s="114">
        <f t="shared" si="6"/>
        <v>5282148.92</v>
      </c>
      <c r="G32" s="114">
        <f t="shared" si="6"/>
        <v>7392715.5800000001</v>
      </c>
      <c r="H32" s="114">
        <f t="shared" si="6"/>
        <v>5254242.7200000007</v>
      </c>
      <c r="I32" s="114">
        <f t="shared" si="6"/>
        <v>5226722.78</v>
      </c>
      <c r="J32" s="114">
        <f t="shared" ref="J32:O32" si="7">J16-J26</f>
        <v>5274961.1099999994</v>
      </c>
      <c r="K32" s="114">
        <f t="shared" si="7"/>
        <v>5256667.5199999996</v>
      </c>
      <c r="L32" s="114">
        <f t="shared" si="7"/>
        <v>5267792.01</v>
      </c>
      <c r="M32" s="114">
        <f t="shared" si="7"/>
        <v>8283909.4299999997</v>
      </c>
      <c r="N32" s="115">
        <f>N16-N26</f>
        <v>68234675.689999983</v>
      </c>
      <c r="O32" s="114">
        <f t="shared" si="7"/>
        <v>13055.029999999999</v>
      </c>
      <c r="P32" s="12"/>
    </row>
    <row r="33" spans="1:17" ht="11.25" customHeight="1" x14ac:dyDescent="0.2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8"/>
    </row>
    <row r="34" spans="1:17" ht="11.25" customHeight="1" x14ac:dyDescent="0.2">
      <c r="A34" s="157" t="s">
        <v>18</v>
      </c>
      <c r="B34" s="158"/>
      <c r="C34" s="158"/>
      <c r="D34" s="158"/>
      <c r="E34" s="158"/>
      <c r="F34" s="157" t="s">
        <v>1</v>
      </c>
      <c r="G34" s="158"/>
      <c r="H34" s="158"/>
      <c r="I34" s="158"/>
      <c r="J34" s="158"/>
      <c r="K34" s="158"/>
      <c r="L34" s="158"/>
      <c r="M34" s="157" t="s">
        <v>29</v>
      </c>
      <c r="N34" s="158"/>
      <c r="O34" s="159"/>
    </row>
    <row r="35" spans="1:17" ht="11.25" customHeight="1" x14ac:dyDescent="0.2">
      <c r="A35" s="5" t="s">
        <v>9</v>
      </c>
      <c r="B35" s="7"/>
      <c r="C35" s="7"/>
      <c r="D35" s="7"/>
      <c r="E35" s="7"/>
      <c r="F35" s="131">
        <v>8723780512</v>
      </c>
      <c r="G35" s="132"/>
      <c r="H35" s="132"/>
      <c r="I35" s="132"/>
      <c r="J35" s="132"/>
      <c r="K35" s="132"/>
      <c r="L35" s="133"/>
      <c r="M35" s="128" t="s">
        <v>30</v>
      </c>
      <c r="N35" s="129"/>
      <c r="O35" s="130"/>
    </row>
    <row r="36" spans="1:17" ht="11.25" customHeight="1" x14ac:dyDescent="0.2">
      <c r="A36" s="5" t="s">
        <v>110</v>
      </c>
      <c r="B36" s="7"/>
      <c r="C36" s="7"/>
      <c r="D36" s="7"/>
      <c r="E36" s="7"/>
      <c r="F36" s="131">
        <v>4100000</v>
      </c>
      <c r="G36" s="132"/>
      <c r="H36" s="132"/>
      <c r="I36" s="132"/>
      <c r="J36" s="132"/>
      <c r="K36" s="132"/>
      <c r="L36" s="133"/>
      <c r="M36" s="128" t="s">
        <v>30</v>
      </c>
      <c r="N36" s="129"/>
      <c r="O36" s="130"/>
    </row>
    <row r="37" spans="1:17" ht="11.25" customHeight="1" x14ac:dyDescent="0.2">
      <c r="A37" s="123" t="s">
        <v>109</v>
      </c>
      <c r="B37" s="121"/>
      <c r="C37" s="121"/>
      <c r="D37" s="121"/>
      <c r="E37" s="121"/>
      <c r="F37" s="131">
        <v>30991725</v>
      </c>
      <c r="G37" s="132"/>
      <c r="H37" s="132"/>
      <c r="I37" s="132"/>
      <c r="J37" s="132"/>
      <c r="K37" s="132"/>
      <c r="L37" s="133"/>
      <c r="M37" s="120"/>
      <c r="N37" s="121"/>
      <c r="O37" s="122"/>
    </row>
    <row r="38" spans="1:17" ht="11.25" customHeight="1" x14ac:dyDescent="0.2">
      <c r="A38" s="16" t="s">
        <v>111</v>
      </c>
      <c r="B38" s="7"/>
      <c r="C38" s="7"/>
      <c r="D38" s="7"/>
      <c r="E38" s="7"/>
      <c r="F38" s="131">
        <f>F35-F36-F37</f>
        <v>8688688787</v>
      </c>
      <c r="G38" s="132"/>
      <c r="H38" s="132"/>
      <c r="I38" s="132"/>
      <c r="J38" s="132"/>
      <c r="K38" s="132"/>
      <c r="L38" s="133"/>
      <c r="M38" s="128" t="s">
        <v>30</v>
      </c>
      <c r="N38" s="129"/>
      <c r="O38" s="130"/>
    </row>
    <row r="39" spans="1:17" ht="12.75" x14ac:dyDescent="0.2">
      <c r="A39" s="26" t="s">
        <v>112</v>
      </c>
      <c r="B39" s="27"/>
      <c r="C39" s="27"/>
      <c r="D39" s="27"/>
      <c r="E39" s="27"/>
      <c r="F39" s="134">
        <f>N32+O32</f>
        <v>68247730.719999984</v>
      </c>
      <c r="G39" s="135"/>
      <c r="H39" s="135"/>
      <c r="I39" s="135"/>
      <c r="J39" s="135"/>
      <c r="K39" s="135"/>
      <c r="L39" s="136"/>
      <c r="M39" s="140">
        <f>F39/F38*100</f>
        <v>0.78547790573546739</v>
      </c>
      <c r="N39" s="141"/>
      <c r="O39" s="142"/>
    </row>
    <row r="40" spans="1:17" ht="11.25" customHeight="1" x14ac:dyDescent="0.2">
      <c r="A40" s="147" t="s">
        <v>113</v>
      </c>
      <c r="B40" s="148"/>
      <c r="C40" s="148"/>
      <c r="D40" s="148"/>
      <c r="E40" s="149"/>
      <c r="F40" s="131">
        <f>F38*1.04%</f>
        <v>90362363.384800002</v>
      </c>
      <c r="G40" s="132"/>
      <c r="H40" s="132"/>
      <c r="I40" s="132"/>
      <c r="J40" s="132"/>
      <c r="K40" s="132"/>
      <c r="L40" s="133"/>
      <c r="M40" s="143">
        <v>1.04</v>
      </c>
      <c r="N40" s="144"/>
      <c r="O40" s="145"/>
      <c r="Q40" s="28"/>
    </row>
    <row r="41" spans="1:17" ht="11.25" customHeight="1" x14ac:dyDescent="0.2">
      <c r="A41" s="5" t="s">
        <v>114</v>
      </c>
      <c r="B41" s="4"/>
      <c r="C41" s="4"/>
      <c r="D41" s="4"/>
      <c r="E41" s="4"/>
      <c r="F41" s="137">
        <f>0.95*F40</f>
        <v>85844245.215560004</v>
      </c>
      <c r="G41" s="138"/>
      <c r="H41" s="138"/>
      <c r="I41" s="138"/>
      <c r="J41" s="138"/>
      <c r="K41" s="138"/>
      <c r="L41" s="139"/>
      <c r="M41" s="143">
        <v>0.99</v>
      </c>
      <c r="N41" s="144"/>
      <c r="O41" s="145"/>
      <c r="Q41" s="28"/>
    </row>
    <row r="42" spans="1:17" ht="11.25" customHeight="1" x14ac:dyDescent="0.2">
      <c r="A42" s="5" t="s">
        <v>115</v>
      </c>
      <c r="B42" s="4"/>
      <c r="C42" s="4"/>
      <c r="D42" s="4"/>
      <c r="E42" s="4"/>
      <c r="F42" s="137">
        <f>0.9*F40</f>
        <v>81326127.046320006</v>
      </c>
      <c r="G42" s="138"/>
      <c r="H42" s="138"/>
      <c r="I42" s="138"/>
      <c r="J42" s="138"/>
      <c r="K42" s="138"/>
      <c r="L42" s="139"/>
      <c r="M42" s="151">
        <v>0.94</v>
      </c>
      <c r="N42" s="152"/>
      <c r="O42" s="153"/>
      <c r="Q42" s="28"/>
    </row>
    <row r="43" spans="1:17" s="12" customFormat="1" ht="11.25" customHeight="1" x14ac:dyDescent="0.2">
      <c r="A43" s="146" t="s">
        <v>125</v>
      </c>
      <c r="B43" s="146"/>
      <c r="C43" s="146"/>
      <c r="D43" s="146"/>
      <c r="E43" s="146"/>
      <c r="F43" s="146"/>
      <c r="G43" s="146"/>
      <c r="H43" s="146"/>
      <c r="I43" s="146"/>
      <c r="J43" s="3"/>
      <c r="K43" s="3"/>
      <c r="L43" s="3"/>
      <c r="M43" s="3"/>
      <c r="N43" s="3"/>
      <c r="O43" s="3"/>
    </row>
    <row r="44" spans="1:17" ht="9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17" ht="11.25" customHeight="1" x14ac:dyDescent="0.2">
      <c r="A45" s="127" t="s">
        <v>94</v>
      </c>
      <c r="B45" s="127"/>
      <c r="C45" s="127"/>
      <c r="D45" s="127"/>
      <c r="E45" s="127"/>
      <c r="F45" s="127"/>
      <c r="G45" s="127"/>
      <c r="H45" s="2"/>
      <c r="I45" s="2"/>
      <c r="J45" s="2"/>
      <c r="K45" s="2"/>
      <c r="L45" s="2"/>
      <c r="M45" s="2"/>
      <c r="N45" s="2"/>
      <c r="O45" s="2"/>
    </row>
    <row r="46" spans="1:17" ht="11.25" customHeight="1" x14ac:dyDescent="0.2">
      <c r="A46" s="125" t="s">
        <v>130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7" ht="11.25" customHeight="1" x14ac:dyDescent="0.2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7" ht="5.25" customHeight="1" x14ac:dyDescent="0.2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</row>
    <row r="49" spans="1:15" ht="11.25" customHeight="1" x14ac:dyDescent="0.2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ht="11.25" customHeight="1" x14ac:dyDescent="0.2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1:15" ht="11.25" customHeight="1" x14ac:dyDescent="0.2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</row>
    <row r="52" spans="1:15" ht="11.25" customHeight="1" x14ac:dyDescent="0.2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</row>
    <row r="53" spans="1:15" ht="11.25" customHeight="1" x14ac:dyDescent="0.2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</row>
    <row r="54" spans="1:15" ht="11.25" customHeight="1" x14ac:dyDescent="0.2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</row>
    <row r="55" spans="1:15" ht="11.25" customHeight="1" x14ac:dyDescent="0.2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1:15" ht="11.25" customHeight="1" x14ac:dyDescent="0.2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</row>
    <row r="57" spans="1:15" ht="11.25" customHeight="1" x14ac:dyDescent="0.2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</row>
    <row r="58" spans="1:15" ht="11.25" customHeight="1" x14ac:dyDescent="0.2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1:15" ht="11.25" customHeight="1" x14ac:dyDescent="0.2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</row>
    <row r="60" spans="1:15" ht="11.25" customHeight="1" x14ac:dyDescent="0.2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</row>
    <row r="61" spans="1:15" ht="50.25" customHeight="1" x14ac:dyDescent="0.2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</row>
    <row r="62" spans="1:15" ht="11.25" hidden="1" customHeight="1" x14ac:dyDescent="0.2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ht="11.25" hidden="1" customHeight="1" x14ac:dyDescent="0.2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</row>
    <row r="64" spans="1:15" ht="11.25" hidden="1" customHeight="1" x14ac:dyDescent="0.2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7" spans="1:14" ht="11.25" customHeight="1" x14ac:dyDescent="0.2">
      <c r="A67" s="118" t="s">
        <v>96</v>
      </c>
      <c r="C67" s="171" t="s">
        <v>98</v>
      </c>
      <c r="D67" s="171"/>
      <c r="E67" s="171"/>
      <c r="F67" s="171"/>
      <c r="G67" s="171"/>
      <c r="K67" s="171" t="s">
        <v>101</v>
      </c>
      <c r="L67" s="171"/>
      <c r="M67" s="171"/>
      <c r="N67" s="171"/>
    </row>
    <row r="68" spans="1:14" ht="11.25" customHeight="1" x14ac:dyDescent="0.2">
      <c r="A68" s="116" t="s">
        <v>97</v>
      </c>
      <c r="C68" s="172" t="s">
        <v>99</v>
      </c>
      <c r="D68" s="172"/>
      <c r="E68" s="172"/>
      <c r="F68" s="172"/>
      <c r="G68" s="172"/>
      <c r="K68" s="172" t="s">
        <v>100</v>
      </c>
      <c r="L68" s="172"/>
      <c r="M68" s="172"/>
      <c r="N68" s="172"/>
    </row>
    <row r="69" spans="1:14" ht="11.25" customHeight="1" x14ac:dyDescent="0.2">
      <c r="A69" s="116" t="s">
        <v>104</v>
      </c>
      <c r="C69" s="172" t="s">
        <v>103</v>
      </c>
      <c r="D69" s="172"/>
      <c r="E69" s="172"/>
      <c r="F69" s="172"/>
      <c r="G69" s="172"/>
      <c r="K69" s="172" t="s">
        <v>102</v>
      </c>
      <c r="L69" s="172"/>
      <c r="M69" s="172"/>
      <c r="N69" s="172"/>
    </row>
  </sheetData>
  <mergeCells count="50">
    <mergeCell ref="C67:G67"/>
    <mergeCell ref="C68:G68"/>
    <mergeCell ref="C69:G69"/>
    <mergeCell ref="K67:N67"/>
    <mergeCell ref="K68:N68"/>
    <mergeCell ref="K69:N69"/>
    <mergeCell ref="A6:O6"/>
    <mergeCell ref="A1:O1"/>
    <mergeCell ref="A2:O2"/>
    <mergeCell ref="A3:O3"/>
    <mergeCell ref="A4:O4"/>
    <mergeCell ref="A5:O5"/>
    <mergeCell ref="B9:O9"/>
    <mergeCell ref="B10:O10"/>
    <mergeCell ref="B11:N11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K12:K15"/>
    <mergeCell ref="L12:L15"/>
    <mergeCell ref="A40:E40"/>
    <mergeCell ref="A44:O44"/>
    <mergeCell ref="M41:O41"/>
    <mergeCell ref="M42:O42"/>
    <mergeCell ref="M12:M15"/>
    <mergeCell ref="A34:E34"/>
    <mergeCell ref="F34:L34"/>
    <mergeCell ref="M34:O34"/>
    <mergeCell ref="A46:O64"/>
    <mergeCell ref="A45:G45"/>
    <mergeCell ref="M36:O36"/>
    <mergeCell ref="M38:O38"/>
    <mergeCell ref="F35:L35"/>
    <mergeCell ref="F36:L36"/>
    <mergeCell ref="F38:L38"/>
    <mergeCell ref="F39:L39"/>
    <mergeCell ref="F40:L40"/>
    <mergeCell ref="F41:L41"/>
    <mergeCell ref="F42:L42"/>
    <mergeCell ref="M39:O39"/>
    <mergeCell ref="M40:O40"/>
    <mergeCell ref="A43:I43"/>
    <mergeCell ref="F37:L37"/>
    <mergeCell ref="M35:O35"/>
  </mergeCells>
  <pageMargins left="0.511811024" right="0.511811024" top="0.78740157499999996" bottom="0.78740157499999996" header="0.31496062000000002" footer="0.31496062000000002"/>
  <pageSetup paperSize="9" scale="57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="91" zoomScaleNormal="91" workbookViewId="0">
      <selection activeCell="A6" sqref="A6:J6"/>
    </sheetView>
  </sheetViews>
  <sheetFormatPr defaultRowHeight="11.25" x14ac:dyDescent="0.2"/>
  <cols>
    <col min="1" max="1" width="47.42578125" style="34" customWidth="1"/>
    <col min="2" max="2" width="16.5703125" style="34" customWidth="1"/>
    <col min="3" max="3" width="12.7109375" style="34" customWidth="1"/>
    <col min="4" max="4" width="12.140625" style="34" customWidth="1"/>
    <col min="5" max="6" width="12.7109375" style="34" customWidth="1"/>
    <col min="7" max="7" width="18.140625" style="34" customWidth="1"/>
    <col min="8" max="8" width="14.7109375" style="34" customWidth="1"/>
    <col min="9" max="9" width="16" style="34" customWidth="1"/>
    <col min="10" max="10" width="16.5703125" style="34" customWidth="1"/>
    <col min="11" max="16384" width="9.140625" style="34"/>
  </cols>
  <sheetData>
    <row r="1" spans="1:10" ht="15.75" x14ac:dyDescent="0.25">
      <c r="A1" s="174"/>
      <c r="B1" s="174"/>
      <c r="C1" s="174"/>
      <c r="D1" s="174"/>
      <c r="E1" s="174"/>
      <c r="F1" s="174"/>
      <c r="G1" s="174"/>
    </row>
    <row r="2" spans="1:10" ht="11.25" customHeight="1" x14ac:dyDescent="0.2">
      <c r="A2" s="175"/>
      <c r="B2" s="175"/>
      <c r="C2" s="175"/>
      <c r="D2" s="175"/>
      <c r="E2" s="175"/>
      <c r="F2" s="175"/>
      <c r="G2" s="175"/>
    </row>
    <row r="3" spans="1:10" ht="11.25" customHeight="1" x14ac:dyDescent="0.2">
      <c r="A3" s="173" t="s">
        <v>38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1.25" customHeight="1" x14ac:dyDescent="0.2">
      <c r="A4" s="173" t="s">
        <v>88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1.25" customHeight="1" x14ac:dyDescent="0.2">
      <c r="A5" s="173" t="s">
        <v>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11.25" customHeight="1" x14ac:dyDescent="0.2">
      <c r="A6" s="176" t="s">
        <v>40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1.25" customHeight="1" x14ac:dyDescent="0.2">
      <c r="A7" s="173" t="s">
        <v>2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11.25" customHeight="1" x14ac:dyDescent="0.2">
      <c r="A8" s="173" t="s">
        <v>124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11.25" customHeight="1" x14ac:dyDescent="0.2">
      <c r="A9" s="173"/>
      <c r="B9" s="173"/>
      <c r="C9" s="173"/>
      <c r="D9" s="173"/>
      <c r="E9" s="173"/>
      <c r="F9" s="173"/>
      <c r="G9" s="173"/>
    </row>
    <row r="10" spans="1:10" ht="11.25" customHeight="1" x14ac:dyDescent="0.2">
      <c r="A10" s="177" t="s">
        <v>41</v>
      </c>
      <c r="B10" s="177"/>
      <c r="C10" s="178"/>
      <c r="D10" s="36"/>
      <c r="E10" s="36"/>
      <c r="F10" s="36"/>
      <c r="I10" s="37"/>
      <c r="J10" s="37">
        <v>1</v>
      </c>
    </row>
    <row r="11" spans="1:10" ht="11.25" customHeight="1" x14ac:dyDescent="0.2">
      <c r="A11" s="179" t="s">
        <v>42</v>
      </c>
      <c r="B11" s="181" t="s">
        <v>43</v>
      </c>
      <c r="C11" s="183" t="s">
        <v>44</v>
      </c>
      <c r="D11" s="184"/>
      <c r="E11" s="184"/>
      <c r="F11" s="185"/>
      <c r="G11" s="186" t="s">
        <v>62</v>
      </c>
      <c r="H11" s="189" t="s">
        <v>45</v>
      </c>
      <c r="I11" s="189" t="s">
        <v>46</v>
      </c>
      <c r="J11" s="181" t="s">
        <v>47</v>
      </c>
    </row>
    <row r="12" spans="1:10" ht="20.25" customHeight="1" x14ac:dyDescent="0.2">
      <c r="A12" s="180"/>
      <c r="B12" s="182"/>
      <c r="C12" s="188" t="s">
        <v>48</v>
      </c>
      <c r="D12" s="188"/>
      <c r="E12" s="181" t="s">
        <v>49</v>
      </c>
      <c r="F12" s="181" t="s">
        <v>63</v>
      </c>
      <c r="G12" s="187"/>
      <c r="H12" s="190"/>
      <c r="I12" s="190"/>
      <c r="J12" s="182"/>
    </row>
    <row r="13" spans="1:10" ht="77.25" customHeight="1" x14ac:dyDescent="0.2">
      <c r="A13" s="180"/>
      <c r="B13" s="182"/>
      <c r="C13" s="91" t="s">
        <v>50</v>
      </c>
      <c r="D13" s="91" t="s">
        <v>51</v>
      </c>
      <c r="E13" s="182"/>
      <c r="F13" s="182"/>
      <c r="G13" s="187"/>
      <c r="H13" s="190"/>
      <c r="I13" s="190"/>
      <c r="J13" s="182"/>
    </row>
    <row r="14" spans="1:10" ht="20.25" customHeight="1" x14ac:dyDescent="0.2">
      <c r="A14" s="180"/>
      <c r="B14" s="92" t="s">
        <v>15</v>
      </c>
      <c r="C14" s="93" t="s">
        <v>16</v>
      </c>
      <c r="D14" s="93" t="s">
        <v>52</v>
      </c>
      <c r="E14" s="94" t="s">
        <v>53</v>
      </c>
      <c r="F14" s="95" t="s">
        <v>54</v>
      </c>
      <c r="G14" s="96" t="s">
        <v>64</v>
      </c>
      <c r="H14" s="94" t="s">
        <v>65</v>
      </c>
      <c r="I14" s="97"/>
      <c r="J14" s="93" t="s">
        <v>66</v>
      </c>
    </row>
    <row r="15" spans="1:10" ht="20.25" customHeight="1" x14ac:dyDescent="0.2">
      <c r="A15" s="38" t="s">
        <v>55</v>
      </c>
      <c r="B15" s="72">
        <f t="shared" ref="B15:J15" si="0">B17+B18+B19</f>
        <v>31832409.880000003</v>
      </c>
      <c r="C15" s="72">
        <f t="shared" si="0"/>
        <v>0</v>
      </c>
      <c r="D15" s="72">
        <f t="shared" si="0"/>
        <v>1017494.96</v>
      </c>
      <c r="E15" s="72">
        <f t="shared" si="0"/>
        <v>222451</v>
      </c>
      <c r="F15" s="72">
        <f t="shared" si="0"/>
        <v>491941.20999999996</v>
      </c>
      <c r="G15" s="72">
        <f t="shared" si="0"/>
        <v>30100522.710000001</v>
      </c>
      <c r="H15" s="72">
        <f t="shared" si="0"/>
        <v>9460917.2599999998</v>
      </c>
      <c r="I15" s="72">
        <f t="shared" si="0"/>
        <v>0</v>
      </c>
      <c r="J15" s="72">
        <f t="shared" si="0"/>
        <v>20639605.450000003</v>
      </c>
    </row>
    <row r="16" spans="1:10" ht="11.25" customHeight="1" x14ac:dyDescent="0.2">
      <c r="A16" s="41" t="s">
        <v>56</v>
      </c>
      <c r="B16" s="39"/>
      <c r="C16" s="39"/>
      <c r="D16" s="39"/>
      <c r="E16" s="39"/>
      <c r="F16" s="39"/>
      <c r="G16" s="42"/>
      <c r="H16" s="40"/>
      <c r="I16" s="40"/>
      <c r="J16" s="40"/>
    </row>
    <row r="17" spans="1:10" ht="11.25" customHeight="1" x14ac:dyDescent="0.2">
      <c r="A17" s="71" t="s">
        <v>86</v>
      </c>
      <c r="B17" s="74">
        <f>31195461.87+37239.01+267209.42+25182.9</f>
        <v>31525093.200000003</v>
      </c>
      <c r="C17" s="74">
        <v>0</v>
      </c>
      <c r="D17" s="74">
        <v>1017494.96</v>
      </c>
      <c r="E17" s="74">
        <v>222451</v>
      </c>
      <c r="F17" s="74">
        <f>35176.95+34432.51+234838.97</f>
        <v>304448.43</v>
      </c>
      <c r="G17" s="75">
        <f>B17-(C17+D17+E17+F17)</f>
        <v>29980698.810000002</v>
      </c>
      <c r="H17" s="76">
        <v>9460917.2599999998</v>
      </c>
      <c r="I17" s="77">
        <v>0</v>
      </c>
      <c r="J17" s="76">
        <f>G17-H17</f>
        <v>20519781.550000004</v>
      </c>
    </row>
    <row r="18" spans="1:10" ht="11.25" customHeight="1" x14ac:dyDescent="0.2">
      <c r="A18" s="71" t="s">
        <v>87</v>
      </c>
      <c r="B18" s="74">
        <v>50809.34</v>
      </c>
      <c r="C18" s="74">
        <v>0</v>
      </c>
      <c r="D18" s="74">
        <v>0</v>
      </c>
      <c r="E18" s="74">
        <v>0</v>
      </c>
      <c r="F18" s="74">
        <v>0</v>
      </c>
      <c r="G18" s="75">
        <f>B18-(C18+D18+E18+F18)</f>
        <v>50809.34</v>
      </c>
      <c r="H18" s="76">
        <v>0</v>
      </c>
      <c r="I18" s="77">
        <v>0</v>
      </c>
      <c r="J18" s="76">
        <f>G18-H18</f>
        <v>50809.34</v>
      </c>
    </row>
    <row r="19" spans="1:10" ht="11.25" customHeight="1" x14ac:dyDescent="0.2">
      <c r="A19" s="71" t="s">
        <v>126</v>
      </c>
      <c r="B19" s="74">
        <f>69014.56+187492.78</f>
        <v>256507.34</v>
      </c>
      <c r="C19" s="74">
        <v>0</v>
      </c>
      <c r="D19" s="74">
        <v>0</v>
      </c>
      <c r="E19" s="74">
        <v>0</v>
      </c>
      <c r="F19" s="74">
        <v>187492.78</v>
      </c>
      <c r="G19" s="75">
        <f>B19-(C19+D19+E19+F19)</f>
        <v>69014.559999999998</v>
      </c>
      <c r="H19" s="76">
        <v>0</v>
      </c>
      <c r="I19" s="77">
        <v>0</v>
      </c>
      <c r="J19" s="76">
        <f>G19-H19</f>
        <v>69014.559999999998</v>
      </c>
    </row>
    <row r="20" spans="1:10" ht="11.25" customHeight="1" x14ac:dyDescent="0.2">
      <c r="A20" s="43" t="s">
        <v>67</v>
      </c>
      <c r="B20" s="80"/>
      <c r="C20" s="80"/>
      <c r="D20" s="80"/>
      <c r="E20" s="80"/>
      <c r="F20" s="80"/>
      <c r="G20" s="81"/>
      <c r="H20" s="82"/>
      <c r="I20" s="83"/>
      <c r="J20" s="82"/>
    </row>
    <row r="21" spans="1:10" ht="11.25" customHeight="1" x14ac:dyDescent="0.2">
      <c r="A21" s="44" t="s">
        <v>57</v>
      </c>
      <c r="B21" s="45">
        <v>0</v>
      </c>
      <c r="C21" s="46">
        <v>0</v>
      </c>
      <c r="D21" s="46">
        <v>0</v>
      </c>
      <c r="E21" s="46">
        <v>0</v>
      </c>
      <c r="F21" s="46">
        <v>0</v>
      </c>
      <c r="G21" s="47">
        <v>0</v>
      </c>
      <c r="H21" s="84">
        <v>0</v>
      </c>
      <c r="I21" s="85">
        <v>0</v>
      </c>
      <c r="J21" s="84">
        <v>0</v>
      </c>
    </row>
    <row r="22" spans="1:10" ht="11.25" customHeight="1" x14ac:dyDescent="0.2">
      <c r="A22" s="48" t="s">
        <v>68</v>
      </c>
      <c r="B22" s="49"/>
      <c r="C22" s="50"/>
      <c r="D22" s="50"/>
      <c r="E22" s="50"/>
      <c r="F22" s="50"/>
      <c r="G22" s="51"/>
      <c r="H22" s="76"/>
      <c r="I22" s="77"/>
      <c r="J22" s="76"/>
    </row>
    <row r="23" spans="1:10" ht="11.25" customHeight="1" x14ac:dyDescent="0.2">
      <c r="A23" s="54" t="s">
        <v>69</v>
      </c>
      <c r="B23" s="49"/>
      <c r="C23" s="50"/>
      <c r="D23" s="50"/>
      <c r="E23" s="50"/>
      <c r="F23" s="50"/>
      <c r="G23" s="51"/>
      <c r="H23" s="52"/>
      <c r="I23" s="53"/>
      <c r="J23" s="52"/>
    </row>
    <row r="24" spans="1:10" ht="11.25" customHeight="1" x14ac:dyDescent="0.2">
      <c r="A24" s="54" t="s">
        <v>58</v>
      </c>
      <c r="B24" s="49"/>
      <c r="C24" s="50"/>
      <c r="D24" s="50"/>
      <c r="E24" s="50"/>
      <c r="F24" s="50"/>
      <c r="G24" s="51"/>
      <c r="H24" s="52"/>
      <c r="I24" s="53"/>
      <c r="J24" s="52"/>
    </row>
    <row r="25" spans="1:10" ht="11.25" customHeight="1" x14ac:dyDescent="0.2">
      <c r="A25" s="54" t="s">
        <v>70</v>
      </c>
      <c r="B25" s="49"/>
      <c r="C25" s="50"/>
      <c r="D25" s="50"/>
      <c r="E25" s="50"/>
      <c r="F25" s="50"/>
      <c r="G25" s="51"/>
      <c r="H25" s="52"/>
      <c r="I25" s="53"/>
      <c r="J25" s="52"/>
    </row>
    <row r="26" spans="1:10" ht="11.25" customHeight="1" x14ac:dyDescent="0.2">
      <c r="A26" s="54" t="s">
        <v>71</v>
      </c>
      <c r="B26" s="49"/>
      <c r="C26" s="50"/>
      <c r="D26" s="50"/>
      <c r="E26" s="50"/>
      <c r="F26" s="50"/>
      <c r="G26" s="51"/>
      <c r="H26" s="52"/>
      <c r="I26" s="53"/>
      <c r="J26" s="52"/>
    </row>
    <row r="27" spans="1:10" ht="11.25" customHeight="1" x14ac:dyDescent="0.2">
      <c r="A27" s="55" t="s">
        <v>59</v>
      </c>
      <c r="B27" s="49"/>
      <c r="C27" s="50"/>
      <c r="D27" s="50"/>
      <c r="E27" s="50"/>
      <c r="F27" s="50"/>
      <c r="G27" s="51"/>
      <c r="H27" s="52"/>
      <c r="I27" s="53"/>
      <c r="J27" s="52"/>
    </row>
    <row r="28" spans="1:10" s="56" customFormat="1" ht="10.5" x14ac:dyDescent="0.15">
      <c r="A28" s="98" t="s">
        <v>60</v>
      </c>
      <c r="B28" s="99">
        <f>B15+B21</f>
        <v>31832409.880000003</v>
      </c>
      <c r="C28" s="99">
        <f t="shared" ref="C28:J28" si="1">C15+C21</f>
        <v>0</v>
      </c>
      <c r="D28" s="99">
        <f t="shared" si="1"/>
        <v>1017494.96</v>
      </c>
      <c r="E28" s="99">
        <f t="shared" si="1"/>
        <v>222451</v>
      </c>
      <c r="F28" s="99">
        <f t="shared" si="1"/>
        <v>491941.20999999996</v>
      </c>
      <c r="G28" s="99">
        <f t="shared" si="1"/>
        <v>30100522.710000001</v>
      </c>
      <c r="H28" s="99">
        <f t="shared" si="1"/>
        <v>9460917.2599999998</v>
      </c>
      <c r="I28" s="99">
        <f t="shared" si="1"/>
        <v>0</v>
      </c>
      <c r="J28" s="99">
        <f t="shared" si="1"/>
        <v>20639605.450000003</v>
      </c>
    </row>
    <row r="29" spans="1:10" ht="11.25" customHeight="1" x14ac:dyDescent="0.2">
      <c r="A29" s="57" t="s">
        <v>129</v>
      </c>
      <c r="B29" s="57"/>
      <c r="C29" s="57"/>
      <c r="D29" s="36"/>
      <c r="E29" s="36"/>
      <c r="F29" s="36"/>
      <c r="G29" s="35"/>
    </row>
    <row r="30" spans="1:10" ht="11.25" customHeight="1" x14ac:dyDescent="0.2">
      <c r="A30" s="57"/>
      <c r="B30" s="57"/>
      <c r="C30" s="57"/>
      <c r="D30" s="70"/>
      <c r="E30" s="70"/>
      <c r="F30" s="70"/>
      <c r="G30" s="69"/>
    </row>
    <row r="31" spans="1:10" ht="11.25" customHeight="1" x14ac:dyDescent="0.2">
      <c r="A31" s="127" t="s">
        <v>95</v>
      </c>
      <c r="B31" s="127"/>
      <c r="C31" s="127"/>
      <c r="D31" s="127"/>
      <c r="E31" s="127"/>
      <c r="F31" s="127"/>
      <c r="G31" s="127"/>
    </row>
    <row r="32" spans="1:10" ht="37.5" customHeight="1" x14ac:dyDescent="0.2">
      <c r="A32" s="191" t="s">
        <v>93</v>
      </c>
      <c r="B32" s="191"/>
      <c r="C32" s="191"/>
      <c r="D32" s="191"/>
      <c r="E32" s="191"/>
      <c r="F32" s="191"/>
      <c r="G32" s="191"/>
      <c r="H32" s="191"/>
      <c r="I32" s="191"/>
      <c r="J32" s="191"/>
    </row>
    <row r="33" spans="1:15" ht="11.25" customHeight="1" x14ac:dyDescent="0.2">
      <c r="A33" s="58"/>
      <c r="B33" s="59"/>
      <c r="C33" s="58"/>
      <c r="D33" s="58"/>
      <c r="E33" s="58"/>
      <c r="F33" s="58"/>
      <c r="G33" s="73"/>
    </row>
    <row r="34" spans="1:15" ht="11.25" customHeight="1" x14ac:dyDescent="0.2">
      <c r="A34" s="118" t="s">
        <v>96</v>
      </c>
      <c r="B34" s="171" t="s">
        <v>98</v>
      </c>
      <c r="C34" s="171"/>
      <c r="D34" s="171"/>
      <c r="E34" s="171"/>
      <c r="F34" s="171"/>
      <c r="G34" s="171" t="s">
        <v>101</v>
      </c>
      <c r="H34" s="171"/>
      <c r="I34" s="171"/>
      <c r="J34" s="171"/>
      <c r="K34" s="6"/>
      <c r="L34" s="6"/>
      <c r="M34" s="6"/>
      <c r="N34" s="6"/>
      <c r="O34" s="6"/>
    </row>
    <row r="35" spans="1:15" ht="11.25" customHeight="1" x14ac:dyDescent="0.2">
      <c r="A35" s="116" t="s">
        <v>97</v>
      </c>
      <c r="B35" s="172" t="s">
        <v>99</v>
      </c>
      <c r="C35" s="172"/>
      <c r="D35" s="172"/>
      <c r="E35" s="172"/>
      <c r="F35" s="172"/>
      <c r="G35" s="172" t="s">
        <v>100</v>
      </c>
      <c r="H35" s="172"/>
      <c r="I35" s="172"/>
      <c r="J35" s="172"/>
      <c r="O35" s="6"/>
    </row>
    <row r="36" spans="1:15" ht="11.25" customHeight="1" x14ac:dyDescent="0.2">
      <c r="A36" s="116" t="s">
        <v>104</v>
      </c>
      <c r="B36" s="172" t="s">
        <v>103</v>
      </c>
      <c r="C36" s="172"/>
      <c r="D36" s="172"/>
      <c r="E36" s="172"/>
      <c r="F36" s="172"/>
      <c r="G36" s="172" t="s">
        <v>102</v>
      </c>
      <c r="H36" s="172"/>
      <c r="I36" s="172"/>
      <c r="J36" s="172"/>
      <c r="O36" s="6"/>
    </row>
    <row r="37" spans="1:15" s="61" customFormat="1" ht="11.25" customHeight="1" x14ac:dyDescent="0.2">
      <c r="A37" s="6"/>
      <c r="B37" s="6"/>
      <c r="H37" s="6"/>
      <c r="I37" s="6"/>
      <c r="J37" s="6"/>
      <c r="O37" s="6"/>
    </row>
    <row r="38" spans="1:15" ht="11.25" customHeight="1" x14ac:dyDescent="0.2">
      <c r="A38" s="62"/>
      <c r="B38" s="2"/>
      <c r="C38" s="2"/>
      <c r="D38" s="2"/>
      <c r="E38" s="2"/>
      <c r="F38" s="2"/>
      <c r="G38" s="2"/>
    </row>
    <row r="39" spans="1:15" ht="11.25" customHeight="1" x14ac:dyDescent="0.2"/>
    <row r="40" spans="1:15" ht="11.25" customHeight="1" x14ac:dyDescent="0.2"/>
    <row r="41" spans="1:15" ht="11.25" customHeight="1" x14ac:dyDescent="0.2"/>
    <row r="42" spans="1:15" ht="11.25" customHeight="1" x14ac:dyDescent="0.2"/>
    <row r="43" spans="1:15" ht="11.25" customHeight="1" x14ac:dyDescent="0.2"/>
  </sheetData>
  <mergeCells count="28">
    <mergeCell ref="B36:F36"/>
    <mergeCell ref="G36:J36"/>
    <mergeCell ref="B34:F34"/>
    <mergeCell ref="B35:F35"/>
    <mergeCell ref="H11:H13"/>
    <mergeCell ref="G34:J34"/>
    <mergeCell ref="G35:J35"/>
    <mergeCell ref="A32:J32"/>
    <mergeCell ref="I11:I13"/>
    <mergeCell ref="A31:G31"/>
    <mergeCell ref="J11:J13"/>
    <mergeCell ref="A10:C10"/>
    <mergeCell ref="A11:A14"/>
    <mergeCell ref="B11:B13"/>
    <mergeCell ref="C11:F11"/>
    <mergeCell ref="G11:G13"/>
    <mergeCell ref="C12:D12"/>
    <mergeCell ref="E12:E13"/>
    <mergeCell ref="F12:F13"/>
    <mergeCell ref="A7:J7"/>
    <mergeCell ref="A8:J8"/>
    <mergeCell ref="A1:G1"/>
    <mergeCell ref="A2:G2"/>
    <mergeCell ref="A9:G9"/>
    <mergeCell ref="A3:J3"/>
    <mergeCell ref="A4:J4"/>
    <mergeCell ref="A5:J5"/>
    <mergeCell ref="A6:J6"/>
  </mergeCells>
  <pageMargins left="0.511811024" right="0.511811024" top="0.78740157499999996" bottom="0.78740157499999996" header="0.31496062000000002" footer="0.31496062000000002"/>
  <pageSetup paperSize="9" scale="77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A6" sqref="A6:C6"/>
    </sheetView>
  </sheetViews>
  <sheetFormatPr defaultRowHeight="12.75" x14ac:dyDescent="0.2"/>
  <cols>
    <col min="1" max="1" width="63.140625" style="64" bestFit="1" customWidth="1"/>
    <col min="2" max="2" width="32.5703125" style="64" customWidth="1"/>
    <col min="3" max="3" width="40.5703125" style="64" bestFit="1" customWidth="1"/>
    <col min="4" max="16384" width="9.140625" style="64"/>
  </cols>
  <sheetData>
    <row r="1" spans="1:3" ht="15.75" x14ac:dyDescent="0.25">
      <c r="A1" s="63" t="s">
        <v>72</v>
      </c>
      <c r="B1" s="2"/>
      <c r="C1" s="2"/>
    </row>
    <row r="2" spans="1:3" x14ac:dyDescent="0.2">
      <c r="A2" s="56"/>
      <c r="B2" s="2"/>
      <c r="C2" s="2"/>
    </row>
    <row r="3" spans="1:3" x14ac:dyDescent="0.2">
      <c r="A3" s="193" t="s">
        <v>38</v>
      </c>
      <c r="B3" s="193"/>
      <c r="C3" s="193"/>
    </row>
    <row r="4" spans="1:3" x14ac:dyDescent="0.2">
      <c r="A4" s="192" t="s">
        <v>89</v>
      </c>
      <c r="B4" s="192"/>
      <c r="C4" s="192"/>
    </row>
    <row r="5" spans="1:3" x14ac:dyDescent="0.2">
      <c r="A5" s="192" t="s">
        <v>0</v>
      </c>
      <c r="B5" s="192"/>
      <c r="C5" s="192"/>
    </row>
    <row r="6" spans="1:3" x14ac:dyDescent="0.2">
      <c r="A6" s="194" t="s">
        <v>73</v>
      </c>
      <c r="B6" s="194"/>
      <c r="C6" s="194"/>
    </row>
    <row r="7" spans="1:3" x14ac:dyDescent="0.2">
      <c r="A7" s="192" t="s">
        <v>2</v>
      </c>
      <c r="B7" s="192"/>
      <c r="C7" s="192"/>
    </row>
    <row r="8" spans="1:3" x14ac:dyDescent="0.2">
      <c r="A8" s="192" t="s">
        <v>127</v>
      </c>
      <c r="B8" s="192"/>
      <c r="C8" s="192"/>
    </row>
    <row r="9" spans="1:3" x14ac:dyDescent="0.2">
      <c r="A9" s="65"/>
      <c r="B9" s="65"/>
      <c r="C9" s="65"/>
    </row>
    <row r="10" spans="1:3" x14ac:dyDescent="0.2">
      <c r="A10" s="2" t="s">
        <v>74</v>
      </c>
      <c r="B10" s="2"/>
      <c r="C10" s="66">
        <v>1</v>
      </c>
    </row>
    <row r="11" spans="1:3" x14ac:dyDescent="0.2">
      <c r="A11" s="100" t="s">
        <v>75</v>
      </c>
      <c r="B11" s="195" t="s">
        <v>76</v>
      </c>
      <c r="C11" s="196"/>
    </row>
    <row r="12" spans="1:3" x14ac:dyDescent="0.2">
      <c r="A12" s="32" t="s">
        <v>77</v>
      </c>
      <c r="B12" s="203">
        <f>SUM('Anexo 1 - Pessoal E, DF, M'!F38:L38)</f>
        <v>8688688787</v>
      </c>
      <c r="C12" s="204"/>
    </row>
    <row r="13" spans="1:3" x14ac:dyDescent="0.2">
      <c r="A13" s="2"/>
      <c r="B13" s="2"/>
      <c r="C13" s="66"/>
    </row>
    <row r="14" spans="1:3" x14ac:dyDescent="0.2">
      <c r="A14" s="101" t="s">
        <v>4</v>
      </c>
      <c r="B14" s="102" t="s">
        <v>1</v>
      </c>
      <c r="C14" s="102" t="s">
        <v>78</v>
      </c>
    </row>
    <row r="15" spans="1:3" x14ac:dyDescent="0.2">
      <c r="A15" s="67" t="s">
        <v>79</v>
      </c>
      <c r="B15" s="89">
        <f>SUM('Anexo 1 - Pessoal E, DF, M'!F39:L39)</f>
        <v>68247730.719999984</v>
      </c>
      <c r="C15" s="86">
        <f>SUM('Anexo 1 - Pessoal E, DF, M'!M39:O39)</f>
        <v>0.78547790573546739</v>
      </c>
    </row>
    <row r="16" spans="1:3" x14ac:dyDescent="0.2">
      <c r="A16" s="67" t="s">
        <v>80</v>
      </c>
      <c r="B16" s="89">
        <f>SUM('Anexo 1 - Pessoal E, DF, M'!F40:L40)</f>
        <v>90362363.384800002</v>
      </c>
      <c r="C16" s="87">
        <f>SUM('Anexo 1 - Pessoal E, DF, M'!M40:O40)</f>
        <v>1.04</v>
      </c>
    </row>
    <row r="17" spans="1:6" x14ac:dyDescent="0.2">
      <c r="A17" s="67" t="s">
        <v>81</v>
      </c>
      <c r="B17" s="89">
        <f>SUM('Anexo 1 - Pessoal E, DF, M'!F41:L41)</f>
        <v>85844245.215560004</v>
      </c>
      <c r="C17" s="87">
        <f>SUM('Anexo 1 - Pessoal E, DF, M'!M41:O41)</f>
        <v>0.99</v>
      </c>
    </row>
    <row r="18" spans="1:6" x14ac:dyDescent="0.2">
      <c r="A18" s="68" t="s">
        <v>82</v>
      </c>
      <c r="B18" s="90">
        <f>SUM('Anexo 1 - Pessoal E, DF, M'!F42:L42)</f>
        <v>81326127.046320006</v>
      </c>
      <c r="C18" s="88">
        <f>SUM('Anexo 1 - Pessoal E, DF, M'!M42:O42)</f>
        <v>0.94</v>
      </c>
    </row>
    <row r="19" spans="1:6" x14ac:dyDescent="0.2">
      <c r="A19" s="3"/>
      <c r="B19" s="3"/>
      <c r="C19" s="3"/>
    </row>
    <row r="20" spans="1:6" ht="12.75" customHeight="1" x14ac:dyDescent="0.2">
      <c r="A20" s="197" t="s">
        <v>83</v>
      </c>
      <c r="B20" s="199" t="s">
        <v>45</v>
      </c>
      <c r="C20" s="201" t="s">
        <v>47</v>
      </c>
    </row>
    <row r="21" spans="1:6" ht="16.5" customHeight="1" x14ac:dyDescent="0.2">
      <c r="A21" s="198"/>
      <c r="B21" s="200"/>
      <c r="C21" s="202" t="s">
        <v>84</v>
      </c>
    </row>
    <row r="22" spans="1:6" x14ac:dyDescent="0.2">
      <c r="A22" s="33" t="s">
        <v>85</v>
      </c>
      <c r="B22" s="90">
        <f>'Anexo 5 - disp e RP'!H15</f>
        <v>9460917.2599999998</v>
      </c>
      <c r="C22" s="90">
        <f>'Anexo 5 - disp e RP'!J15</f>
        <v>20639605.450000003</v>
      </c>
    </row>
    <row r="23" spans="1:6" x14ac:dyDescent="0.2">
      <c r="A23" s="18" t="s">
        <v>128</v>
      </c>
      <c r="B23" s="18"/>
      <c r="C23" s="18"/>
    </row>
    <row r="25" spans="1:6" x14ac:dyDescent="0.2">
      <c r="A25" s="118" t="s">
        <v>96</v>
      </c>
      <c r="B25" s="171" t="s">
        <v>98</v>
      </c>
      <c r="C25" s="171"/>
      <c r="D25" s="119"/>
      <c r="E25" s="119"/>
      <c r="F25" s="119"/>
    </row>
    <row r="26" spans="1:6" x14ac:dyDescent="0.2">
      <c r="A26" s="116" t="s">
        <v>97</v>
      </c>
      <c r="B26" s="172" t="s">
        <v>99</v>
      </c>
      <c r="C26" s="172"/>
      <c r="D26" s="117"/>
      <c r="E26" s="117"/>
      <c r="F26" s="117"/>
    </row>
    <row r="27" spans="1:6" x14ac:dyDescent="0.2">
      <c r="A27" s="116" t="s">
        <v>104</v>
      </c>
      <c r="B27" s="172" t="s">
        <v>103</v>
      </c>
      <c r="C27" s="172"/>
      <c r="D27" s="117"/>
      <c r="E27" s="117"/>
      <c r="F27" s="117"/>
    </row>
    <row r="29" spans="1:6" x14ac:dyDescent="0.2">
      <c r="B29" s="118" t="s">
        <v>101</v>
      </c>
      <c r="C29" s="119"/>
      <c r="D29" s="119"/>
      <c r="E29" s="119"/>
    </row>
    <row r="30" spans="1:6" x14ac:dyDescent="0.2">
      <c r="B30" s="116" t="s">
        <v>100</v>
      </c>
      <c r="C30" s="117"/>
      <c r="D30" s="117"/>
      <c r="E30" s="117"/>
    </row>
    <row r="31" spans="1:6" x14ac:dyDescent="0.2">
      <c r="B31" s="116" t="s">
        <v>102</v>
      </c>
      <c r="C31" s="117"/>
      <c r="D31" s="117"/>
      <c r="E31" s="117"/>
    </row>
  </sheetData>
  <mergeCells count="14">
    <mergeCell ref="B25:C25"/>
    <mergeCell ref="B26:C26"/>
    <mergeCell ref="B27:C27"/>
    <mergeCell ref="A8:C8"/>
    <mergeCell ref="A3:C3"/>
    <mergeCell ref="A4:C4"/>
    <mergeCell ref="A5:C5"/>
    <mergeCell ref="A6:C6"/>
    <mergeCell ref="A7:C7"/>
    <mergeCell ref="B11:C11"/>
    <mergeCell ref="A20:A21"/>
    <mergeCell ref="B20:B21"/>
    <mergeCell ref="C20:C21"/>
    <mergeCell ref="B12:C12"/>
  </mergeCells>
  <pageMargins left="0.511811024" right="0.511811024" top="0.78740157499999996" bottom="0.78740157499999996" header="0.31496062000000002" footer="0.31496062000000002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="93" zoomScaleNormal="93" workbookViewId="0">
      <selection activeCell="O15" sqref="O15"/>
    </sheetView>
  </sheetViews>
  <sheetFormatPr defaultRowHeight="11.25" x14ac:dyDescent="0.2"/>
  <cols>
    <col min="1" max="1" width="67.140625" style="34" customWidth="1"/>
    <col min="2" max="2" width="16.5703125" style="34" customWidth="1"/>
    <col min="3" max="5" width="12.7109375" style="34" customWidth="1"/>
    <col min="6" max="6" width="11.28515625" style="34" customWidth="1"/>
    <col min="7" max="7" width="19.7109375" style="34" customWidth="1"/>
    <col min="8" max="8" width="14.7109375" style="34" customWidth="1"/>
    <col min="9" max="10" width="16.5703125" style="34" customWidth="1"/>
    <col min="11" max="16384" width="9.140625" style="34"/>
  </cols>
  <sheetData>
    <row r="1" spans="1:10" ht="15.75" x14ac:dyDescent="0.25">
      <c r="A1" s="174" t="s">
        <v>61</v>
      </c>
      <c r="B1" s="174"/>
      <c r="C1" s="174"/>
      <c r="D1" s="174"/>
      <c r="E1" s="174"/>
      <c r="F1" s="174"/>
      <c r="G1" s="174"/>
    </row>
    <row r="2" spans="1:10" ht="11.25" customHeight="1" x14ac:dyDescent="0.2">
      <c r="A2" s="175"/>
      <c r="B2" s="175"/>
      <c r="C2" s="175"/>
      <c r="D2" s="175"/>
      <c r="E2" s="175"/>
      <c r="F2" s="175"/>
      <c r="G2" s="175"/>
    </row>
    <row r="3" spans="1:10" ht="11.25" customHeight="1" x14ac:dyDescent="0.2">
      <c r="A3" s="173" t="s">
        <v>38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1.25" customHeight="1" x14ac:dyDescent="0.2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1.25" customHeight="1" x14ac:dyDescent="0.2">
      <c r="A5" s="173" t="s">
        <v>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11.25" customHeight="1" x14ac:dyDescent="0.2">
      <c r="A6" s="176" t="s">
        <v>40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1.25" customHeight="1" x14ac:dyDescent="0.2">
      <c r="A7" s="173" t="s">
        <v>2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11.25" customHeight="1" x14ac:dyDescent="0.2">
      <c r="A8" s="173" t="s">
        <v>124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11.25" customHeight="1" x14ac:dyDescent="0.2">
      <c r="A9" s="173"/>
      <c r="B9" s="173"/>
      <c r="C9" s="173"/>
      <c r="D9" s="173"/>
      <c r="E9" s="173"/>
      <c r="F9" s="173"/>
      <c r="G9" s="173"/>
    </row>
    <row r="10" spans="1:10" ht="11.25" customHeight="1" x14ac:dyDescent="0.2">
      <c r="A10" s="177" t="s">
        <v>41</v>
      </c>
      <c r="B10" s="177"/>
      <c r="C10" s="178"/>
      <c r="D10" s="36"/>
      <c r="E10" s="36"/>
      <c r="F10" s="36"/>
      <c r="I10" s="37"/>
      <c r="J10" s="37">
        <v>1</v>
      </c>
    </row>
    <row r="11" spans="1:10" ht="11.25" customHeight="1" x14ac:dyDescent="0.2">
      <c r="A11" s="179" t="s">
        <v>42</v>
      </c>
      <c r="B11" s="181" t="s">
        <v>43</v>
      </c>
      <c r="C11" s="183" t="s">
        <v>44</v>
      </c>
      <c r="D11" s="184"/>
      <c r="E11" s="184"/>
      <c r="F11" s="185"/>
      <c r="G11" s="186" t="s">
        <v>62</v>
      </c>
      <c r="H11" s="189" t="s">
        <v>45</v>
      </c>
      <c r="I11" s="189" t="s">
        <v>46</v>
      </c>
      <c r="J11" s="181" t="s">
        <v>47</v>
      </c>
    </row>
    <row r="12" spans="1:10" ht="11.25" customHeight="1" x14ac:dyDescent="0.2">
      <c r="A12" s="180"/>
      <c r="B12" s="182"/>
      <c r="C12" s="188" t="s">
        <v>48</v>
      </c>
      <c r="D12" s="188"/>
      <c r="E12" s="181" t="s">
        <v>49</v>
      </c>
      <c r="F12" s="181" t="s">
        <v>63</v>
      </c>
      <c r="G12" s="187"/>
      <c r="H12" s="190"/>
      <c r="I12" s="190"/>
      <c r="J12" s="182"/>
    </row>
    <row r="13" spans="1:10" ht="69" customHeight="1" x14ac:dyDescent="0.2">
      <c r="A13" s="180"/>
      <c r="B13" s="182"/>
      <c r="C13" s="91" t="s">
        <v>50</v>
      </c>
      <c r="D13" s="91" t="s">
        <v>51</v>
      </c>
      <c r="E13" s="182"/>
      <c r="F13" s="182"/>
      <c r="G13" s="187"/>
      <c r="H13" s="190"/>
      <c r="I13" s="190"/>
      <c r="J13" s="182"/>
    </row>
    <row r="14" spans="1:10" ht="20.25" customHeight="1" x14ac:dyDescent="0.2">
      <c r="A14" s="180"/>
      <c r="B14" s="92" t="s">
        <v>15</v>
      </c>
      <c r="C14" s="93" t="s">
        <v>16</v>
      </c>
      <c r="D14" s="93" t="s">
        <v>52</v>
      </c>
      <c r="E14" s="94" t="s">
        <v>53</v>
      </c>
      <c r="F14" s="95" t="s">
        <v>54</v>
      </c>
      <c r="G14" s="96" t="s">
        <v>64</v>
      </c>
      <c r="H14" s="94" t="s">
        <v>65</v>
      </c>
      <c r="I14" s="97"/>
      <c r="J14" s="93" t="s">
        <v>66</v>
      </c>
    </row>
    <row r="15" spans="1:10" ht="20.25" customHeight="1" x14ac:dyDescent="0.2">
      <c r="A15" s="38" t="s">
        <v>55</v>
      </c>
      <c r="B15" s="72">
        <f>B17+B18</f>
        <v>11228824.189999999</v>
      </c>
      <c r="C15" s="72">
        <f t="shared" ref="C15:J15" si="0">C17+C18</f>
        <v>0</v>
      </c>
      <c r="D15" s="72">
        <f t="shared" si="0"/>
        <v>0</v>
      </c>
      <c r="E15" s="72">
        <f>E17+E18</f>
        <v>0</v>
      </c>
      <c r="F15" s="72">
        <f t="shared" si="0"/>
        <v>10301.450000000001</v>
      </c>
      <c r="G15" s="72">
        <f t="shared" si="0"/>
        <v>11218522.74</v>
      </c>
      <c r="H15" s="72">
        <f t="shared" si="0"/>
        <v>1525.68</v>
      </c>
      <c r="I15" s="72">
        <f t="shared" si="0"/>
        <v>0</v>
      </c>
      <c r="J15" s="72">
        <f t="shared" si="0"/>
        <v>11216997.060000001</v>
      </c>
    </row>
    <row r="16" spans="1:10" ht="11.25" customHeight="1" x14ac:dyDescent="0.2">
      <c r="A16" s="41" t="s">
        <v>56</v>
      </c>
      <c r="B16" s="39"/>
      <c r="C16" s="39"/>
      <c r="D16" s="39"/>
      <c r="E16" s="39"/>
      <c r="F16" s="39"/>
      <c r="G16" s="42"/>
      <c r="H16" s="40"/>
      <c r="I16" s="40"/>
      <c r="J16" s="40"/>
    </row>
    <row r="17" spans="1:10" ht="11.25" customHeight="1" x14ac:dyDescent="0.2">
      <c r="A17" s="71" t="s">
        <v>91</v>
      </c>
      <c r="B17" s="74">
        <v>10332818.85</v>
      </c>
      <c r="C17" s="74">
        <v>0</v>
      </c>
      <c r="D17" s="74">
        <v>0</v>
      </c>
      <c r="E17" s="74">
        <v>0</v>
      </c>
      <c r="F17" s="74">
        <v>10301.450000000001</v>
      </c>
      <c r="G17" s="75">
        <f>B17-(C17+D17+E17+F17)</f>
        <v>10322517.4</v>
      </c>
      <c r="H17" s="76">
        <v>1525.68</v>
      </c>
      <c r="I17" s="77">
        <v>0</v>
      </c>
      <c r="J17" s="76">
        <f>G17-H17</f>
        <v>10320991.720000001</v>
      </c>
    </row>
    <row r="18" spans="1:10" ht="11.25" customHeight="1" x14ac:dyDescent="0.2">
      <c r="A18" s="71" t="s">
        <v>92</v>
      </c>
      <c r="B18" s="74">
        <v>896005.34</v>
      </c>
      <c r="C18" s="74">
        <v>0</v>
      </c>
      <c r="D18" s="74">
        <v>0</v>
      </c>
      <c r="E18" s="74">
        <v>0</v>
      </c>
      <c r="F18" s="74">
        <v>0</v>
      </c>
      <c r="G18" s="75">
        <f>B18-(C18+D18+E18+F18)</f>
        <v>896005.34</v>
      </c>
      <c r="H18" s="76">
        <v>0</v>
      </c>
      <c r="I18" s="77">
        <v>0</v>
      </c>
      <c r="J18" s="76">
        <f>G18-H18</f>
        <v>896005.34</v>
      </c>
    </row>
    <row r="19" spans="1:10" ht="11.25" customHeight="1" x14ac:dyDescent="0.2">
      <c r="A19" s="71"/>
      <c r="B19" s="78"/>
      <c r="C19" s="78"/>
      <c r="D19" s="78"/>
      <c r="E19" s="78"/>
      <c r="F19" s="78"/>
      <c r="G19" s="79"/>
      <c r="H19" s="76"/>
      <c r="I19" s="77"/>
      <c r="J19" s="76"/>
    </row>
    <row r="20" spans="1:10" ht="11.25" customHeight="1" x14ac:dyDescent="0.2">
      <c r="A20" s="43" t="s">
        <v>67</v>
      </c>
      <c r="B20" s="80"/>
      <c r="C20" s="80"/>
      <c r="D20" s="80"/>
      <c r="E20" s="80"/>
      <c r="F20" s="80"/>
      <c r="G20" s="81"/>
      <c r="H20" s="82"/>
      <c r="I20" s="83"/>
      <c r="J20" s="82"/>
    </row>
    <row r="21" spans="1:10" ht="11.25" customHeight="1" x14ac:dyDescent="0.2">
      <c r="A21" s="44" t="s">
        <v>57</v>
      </c>
      <c r="B21" s="45">
        <v>0</v>
      </c>
      <c r="C21" s="46">
        <v>0</v>
      </c>
      <c r="D21" s="46">
        <v>0</v>
      </c>
      <c r="E21" s="46">
        <v>0</v>
      </c>
      <c r="F21" s="46">
        <v>0</v>
      </c>
      <c r="G21" s="47">
        <v>0</v>
      </c>
      <c r="H21" s="84">
        <v>0</v>
      </c>
      <c r="I21" s="85">
        <v>0</v>
      </c>
      <c r="J21" s="84">
        <v>0</v>
      </c>
    </row>
    <row r="22" spans="1:10" ht="11.25" customHeight="1" x14ac:dyDescent="0.2">
      <c r="A22" s="48" t="s">
        <v>68</v>
      </c>
      <c r="B22" s="49"/>
      <c r="C22" s="50"/>
      <c r="D22" s="50"/>
      <c r="E22" s="50"/>
      <c r="F22" s="50"/>
      <c r="G22" s="51"/>
      <c r="H22" s="76"/>
      <c r="I22" s="77"/>
      <c r="J22" s="76"/>
    </row>
    <row r="23" spans="1:10" ht="11.25" customHeight="1" x14ac:dyDescent="0.2">
      <c r="A23" s="54" t="s">
        <v>69</v>
      </c>
      <c r="B23" s="49"/>
      <c r="C23" s="50"/>
      <c r="D23" s="50"/>
      <c r="E23" s="50"/>
      <c r="F23" s="50"/>
      <c r="G23" s="51"/>
      <c r="H23" s="52"/>
      <c r="I23" s="53"/>
      <c r="J23" s="52"/>
    </row>
    <row r="24" spans="1:10" ht="11.25" customHeight="1" x14ac:dyDescent="0.2">
      <c r="A24" s="54" t="s">
        <v>58</v>
      </c>
      <c r="B24" s="49"/>
      <c r="C24" s="50"/>
      <c r="D24" s="50"/>
      <c r="E24" s="50"/>
      <c r="F24" s="50"/>
      <c r="G24" s="51"/>
      <c r="H24" s="52"/>
      <c r="I24" s="53"/>
      <c r="J24" s="52"/>
    </row>
    <row r="25" spans="1:10" ht="11.25" customHeight="1" x14ac:dyDescent="0.2">
      <c r="A25" s="54" t="s">
        <v>70</v>
      </c>
      <c r="B25" s="49"/>
      <c r="C25" s="50"/>
      <c r="D25" s="50"/>
      <c r="E25" s="50"/>
      <c r="F25" s="50"/>
      <c r="G25" s="51"/>
      <c r="H25" s="52"/>
      <c r="I25" s="53"/>
      <c r="J25" s="52"/>
    </row>
    <row r="26" spans="1:10" ht="11.25" customHeight="1" x14ac:dyDescent="0.2">
      <c r="A26" s="54" t="s">
        <v>71</v>
      </c>
      <c r="B26" s="49"/>
      <c r="C26" s="50"/>
      <c r="D26" s="50"/>
      <c r="E26" s="50"/>
      <c r="F26" s="50"/>
      <c r="G26" s="51"/>
      <c r="H26" s="52"/>
      <c r="I26" s="53"/>
      <c r="J26" s="52"/>
    </row>
    <row r="27" spans="1:10" ht="11.25" customHeight="1" x14ac:dyDescent="0.2">
      <c r="A27" s="55" t="s">
        <v>59</v>
      </c>
      <c r="B27" s="49"/>
      <c r="C27" s="50"/>
      <c r="D27" s="50"/>
      <c r="E27" s="50"/>
      <c r="F27" s="50"/>
      <c r="G27" s="51"/>
      <c r="H27" s="52"/>
      <c r="I27" s="53"/>
      <c r="J27" s="52"/>
    </row>
    <row r="28" spans="1:10" s="56" customFormat="1" ht="10.5" x14ac:dyDescent="0.15">
      <c r="A28" s="98" t="s">
        <v>60</v>
      </c>
      <c r="B28" s="99">
        <f>B15+B21</f>
        <v>11228824.189999999</v>
      </c>
      <c r="C28" s="99">
        <f t="shared" ref="C28:J28" si="1">C15+C21</f>
        <v>0</v>
      </c>
      <c r="D28" s="99">
        <f t="shared" si="1"/>
        <v>0</v>
      </c>
      <c r="E28" s="99">
        <f t="shared" si="1"/>
        <v>0</v>
      </c>
      <c r="F28" s="99">
        <f t="shared" si="1"/>
        <v>10301.450000000001</v>
      </c>
      <c r="G28" s="99">
        <f t="shared" si="1"/>
        <v>11218522.74</v>
      </c>
      <c r="H28" s="99">
        <f t="shared" si="1"/>
        <v>1525.68</v>
      </c>
      <c r="I28" s="99">
        <f t="shared" si="1"/>
        <v>0</v>
      </c>
      <c r="J28" s="99">
        <f t="shared" si="1"/>
        <v>11216997.060000001</v>
      </c>
    </row>
    <row r="29" spans="1:10" ht="11.25" customHeight="1" x14ac:dyDescent="0.2">
      <c r="A29" s="57" t="s">
        <v>129</v>
      </c>
      <c r="B29" s="57"/>
      <c r="C29" s="57"/>
      <c r="D29" s="36"/>
      <c r="E29" s="36"/>
      <c r="F29" s="36"/>
      <c r="G29" s="35"/>
    </row>
    <row r="30" spans="1:10" ht="11.25" customHeight="1" x14ac:dyDescent="0.2">
      <c r="A30" s="57"/>
      <c r="B30" s="57"/>
      <c r="C30" s="57"/>
      <c r="D30" s="70"/>
      <c r="E30" s="70"/>
      <c r="F30" s="70"/>
      <c r="G30" s="69"/>
    </row>
    <row r="31" spans="1:10" ht="11.25" customHeight="1" x14ac:dyDescent="0.2">
      <c r="A31" s="127" t="s">
        <v>95</v>
      </c>
      <c r="B31" s="127"/>
      <c r="C31" s="127"/>
      <c r="D31" s="127"/>
      <c r="E31" s="127"/>
      <c r="F31" s="127"/>
      <c r="G31" s="127"/>
    </row>
    <row r="32" spans="1:10" ht="21" customHeight="1" x14ac:dyDescent="0.2">
      <c r="A32" s="191" t="s">
        <v>93</v>
      </c>
      <c r="B32" s="191"/>
      <c r="C32" s="191"/>
      <c r="D32" s="191"/>
      <c r="E32" s="191"/>
      <c r="F32" s="191"/>
      <c r="G32" s="191"/>
      <c r="H32" s="191"/>
      <c r="I32" s="191"/>
      <c r="J32" s="191"/>
    </row>
    <row r="33" spans="1:10" ht="11.25" customHeight="1" x14ac:dyDescent="0.2">
      <c r="A33" s="58"/>
      <c r="B33" s="59"/>
      <c r="C33" s="58"/>
      <c r="D33" s="58"/>
      <c r="E33" s="58"/>
      <c r="F33" s="58"/>
      <c r="G33" s="3"/>
    </row>
    <row r="34" spans="1:10" ht="11.25" customHeight="1" x14ac:dyDescent="0.2">
      <c r="A34" s="118" t="s">
        <v>96</v>
      </c>
      <c r="B34" s="171" t="s">
        <v>98</v>
      </c>
      <c r="C34" s="171"/>
      <c r="D34" s="171"/>
      <c r="E34" s="171"/>
      <c r="F34" s="171"/>
      <c r="G34" s="171" t="s">
        <v>101</v>
      </c>
      <c r="H34" s="171"/>
      <c r="I34" s="171"/>
      <c r="J34" s="171"/>
    </row>
    <row r="35" spans="1:10" ht="11.25" customHeight="1" x14ac:dyDescent="0.2">
      <c r="A35" s="116" t="s">
        <v>97</v>
      </c>
      <c r="B35" s="172" t="s">
        <v>99</v>
      </c>
      <c r="C35" s="172"/>
      <c r="D35" s="172"/>
      <c r="E35" s="172"/>
      <c r="F35" s="172"/>
      <c r="G35" s="172" t="s">
        <v>100</v>
      </c>
      <c r="H35" s="172"/>
      <c r="I35" s="172"/>
      <c r="J35" s="172"/>
    </row>
    <row r="36" spans="1:10" ht="11.25" customHeight="1" x14ac:dyDescent="0.2">
      <c r="A36" s="116" t="s">
        <v>104</v>
      </c>
      <c r="B36" s="172" t="s">
        <v>103</v>
      </c>
      <c r="C36" s="172"/>
      <c r="D36" s="172"/>
      <c r="E36" s="172"/>
      <c r="F36" s="172"/>
      <c r="G36" s="172" t="s">
        <v>102</v>
      </c>
      <c r="H36" s="172"/>
      <c r="I36" s="172"/>
      <c r="J36" s="172"/>
    </row>
    <row r="37" spans="1:10" s="61" customFormat="1" ht="11.25" customHeight="1" x14ac:dyDescent="0.2">
      <c r="A37" s="60"/>
      <c r="B37" s="3"/>
      <c r="C37" s="3"/>
      <c r="D37" s="3"/>
      <c r="E37" s="3"/>
      <c r="F37" s="3"/>
      <c r="G37" s="3"/>
    </row>
    <row r="38" spans="1:10" ht="11.25" customHeight="1" x14ac:dyDescent="0.2">
      <c r="A38" s="62"/>
      <c r="B38" s="2"/>
      <c r="C38" s="2"/>
      <c r="D38" s="2"/>
      <c r="E38" s="2"/>
      <c r="F38" s="2"/>
      <c r="G38" s="2"/>
    </row>
    <row r="39" spans="1:10" ht="11.25" customHeight="1" x14ac:dyDescent="0.2"/>
    <row r="40" spans="1:10" ht="11.25" customHeight="1" x14ac:dyDescent="0.2"/>
    <row r="41" spans="1:10" ht="11.25" customHeight="1" x14ac:dyDescent="0.2"/>
    <row r="42" spans="1:10" ht="11.25" customHeight="1" x14ac:dyDescent="0.2"/>
    <row r="43" spans="1:10" ht="11.25" customHeight="1" x14ac:dyDescent="0.2"/>
  </sheetData>
  <mergeCells count="28">
    <mergeCell ref="B34:F34"/>
    <mergeCell ref="G34:J34"/>
    <mergeCell ref="B35:F35"/>
    <mergeCell ref="G35:J35"/>
    <mergeCell ref="B36:F36"/>
    <mergeCell ref="G36:J36"/>
    <mergeCell ref="H11:H13"/>
    <mergeCell ref="I11:I13"/>
    <mergeCell ref="J11:J13"/>
    <mergeCell ref="C12:D12"/>
    <mergeCell ref="E12:E13"/>
    <mergeCell ref="F12:F13"/>
    <mergeCell ref="A6:J6"/>
    <mergeCell ref="A32:J32"/>
    <mergeCell ref="A31:G31"/>
    <mergeCell ref="A1:G1"/>
    <mergeCell ref="A2:G2"/>
    <mergeCell ref="A3:J3"/>
    <mergeCell ref="A4:J4"/>
    <mergeCell ref="A5:J5"/>
    <mergeCell ref="A7:J7"/>
    <mergeCell ref="A8:J8"/>
    <mergeCell ref="A9:G9"/>
    <mergeCell ref="A10:C10"/>
    <mergeCell ref="A11:A14"/>
    <mergeCell ref="B11:B13"/>
    <mergeCell ref="C11:F11"/>
    <mergeCell ref="G11:G13"/>
  </mergeCells>
  <pageMargins left="0.511811024" right="0.511811024" top="0.78740157499999996" bottom="0.78740157499999996" header="0.31496062000000002" footer="0.31496062000000002"/>
  <pageSetup paperSize="9" scale="6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1 - Pessoal E, DF, M</vt:lpstr>
      <vt:lpstr>Anexo 5 - disp e RP</vt:lpstr>
      <vt:lpstr>TCE Anexo 6</vt:lpstr>
      <vt:lpstr>FDI Anexo 5</vt:lpstr>
    </vt:vector>
  </TitlesOfParts>
  <Company>Ministério da 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creator>GEINC/CCONT/STN</dc:creator>
  <cp:lastModifiedBy>MAIZA MENEGUELLI</cp:lastModifiedBy>
  <cp:lastPrinted>2021-01-25T13:58:20Z</cp:lastPrinted>
  <dcterms:created xsi:type="dcterms:W3CDTF">2001-09-06T15:18:59Z</dcterms:created>
  <dcterms:modified xsi:type="dcterms:W3CDTF">2023-06-30T17:37:35Z</dcterms:modified>
</cp:coreProperties>
</file>